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D:\RESPONSABLE DES OPÉRATIONS\2025-2026\Événements\"/>
    </mc:Choice>
  </mc:AlternateContent>
  <xr:revisionPtr revIDLastSave="0" documentId="13_ncr:1_{C0292653-3BD8-49EA-809F-36A631E87F3E}" xr6:coauthVersionLast="47" xr6:coauthVersionMax="47" xr10:uidLastSave="{00000000-0000-0000-0000-000000000000}"/>
  <bookViews>
    <workbookView xWindow="-28920" yWindow="-120" windowWidth="29040" windowHeight="15720" tabRatio="599" firstSheet="3" activeTab="3" xr2:uid="{E34F13AD-2312-420F-9E9C-DA6815376A12}"/>
  </bookViews>
  <sheets>
    <sheet name="Gestion du temps" sheetId="22" state="hidden" r:id="rId1"/>
    <sheet name="InstructionsEmployé(e)sCommande" sheetId="24" state="hidden" r:id="rId2"/>
    <sheet name="Matrice Gestion du temps" sheetId="23" state="hidden" r:id="rId3"/>
    <sheet name="Formulaire unique" sheetId="9" r:id="rId4"/>
    <sheet name="Jeudi de financement - Asso" sheetId="15" r:id="rId5"/>
    <sheet name="Services Communauté Étudiante" sheetId="14" r:id="rId6"/>
    <sheet name="Instructions Finales" sheetId="17" r:id="rId7"/>
    <sheet name="Notes" sheetId="11" state="hidden" r:id="rId8"/>
    <sheet name="Matrices Formulaires" sheetId="16" state="hidden" r:id="rId9"/>
    <sheet name="Menus déroulant" sheetId="8" state="hidden" r:id="rId10"/>
    <sheet name="Bon de commande" sheetId="7" r:id="rId11"/>
    <sheet name="FACTURATION" sheetId="25" state="hidden" r:id="rId12"/>
    <sheet name="Matrices Bon de commande" sheetId="19" state="hidden" r:id="rId13"/>
    <sheet name="Bon de commande financement" sheetId="18" r:id="rId14"/>
    <sheet name="Bon de commande SAQ" sheetId="20" state="hidden" r:id="rId15"/>
  </sheets>
  <definedNames>
    <definedName name="_xlnm._FilterDatabase" localSheetId="0" hidden="1">'Gestion du temps'!$A$4:$F$4</definedName>
    <definedName name="frais">#REF!</definedName>
    <definedName name="tabcodenote" localSheetId="8">'Matrices Formulaires'!#REF!</definedName>
    <definedName name="tabcodenote">#REF!</definedName>
    <definedName name="_xlnm.Print_Area" localSheetId="1">'InstructionsEmployé(e)sCommande'!$B$1:$CD$45</definedName>
    <definedName name="_xlnm.Print_Area" localSheetId="5">'Services Communauté Étudiante'!$B$10:$AU$57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22" i="24" l="1"/>
  <c r="C25" i="23"/>
  <c r="AB119" i="7" l="1"/>
  <c r="AB122" i="7" s="1"/>
  <c r="AB107" i="7"/>
  <c r="AB104" i="7"/>
  <c r="AB105" i="7"/>
  <c r="AB106" i="7"/>
  <c r="AB103" i="7"/>
  <c r="AG65" i="18"/>
  <c r="B1" i="18"/>
  <c r="AK65" i="18"/>
  <c r="C47" i="23" l="1"/>
  <c r="C36" i="23"/>
  <c r="AN65" i="18"/>
  <c r="O138" i="7"/>
  <c r="T50" i="7"/>
  <c r="G24" i="19"/>
  <c r="F24" i="19"/>
  <c r="E24" i="19"/>
  <c r="D24" i="19"/>
  <c r="D22" i="19"/>
  <c r="G22" i="19"/>
  <c r="F22" i="19"/>
  <c r="M49" i="7" a="1"/>
  <c r="M49" i="7" s="1"/>
  <c r="X49" i="7" s="1"/>
  <c r="E23" i="19"/>
  <c r="F23" i="19"/>
  <c r="G23" i="19"/>
  <c r="D23" i="19"/>
  <c r="M41" i="7" l="1" a="1"/>
  <c r="M41" i="7" s="1"/>
  <c r="X41" i="7" s="1"/>
  <c r="L14" i="24"/>
  <c r="L15" i="24"/>
  <c r="L16" i="24"/>
  <c r="L17" i="24"/>
  <c r="L18" i="24"/>
  <c r="L19" i="24"/>
  <c r="L20" i="24"/>
  <c r="L21" i="24"/>
  <c r="H21" i="24"/>
  <c r="B21" i="24"/>
  <c r="C77" i="18"/>
  <c r="AG38" i="18"/>
  <c r="AN38" i="18" s="1"/>
  <c r="F31" i="19"/>
  <c r="F30" i="19"/>
  <c r="G31" i="19"/>
  <c r="G30" i="19"/>
  <c r="E31" i="19"/>
  <c r="E30" i="19"/>
  <c r="D31" i="19"/>
  <c r="D30" i="19"/>
  <c r="G17" i="19"/>
  <c r="G18" i="19"/>
  <c r="G19" i="19"/>
  <c r="G20" i="19"/>
  <c r="G21" i="19"/>
  <c r="G16" i="19"/>
  <c r="F17" i="19"/>
  <c r="F18" i="19"/>
  <c r="F19" i="19"/>
  <c r="F20" i="19"/>
  <c r="F21" i="19"/>
  <c r="F16" i="19"/>
  <c r="E17" i="19"/>
  <c r="E18" i="19"/>
  <c r="E19" i="19"/>
  <c r="E20" i="19"/>
  <c r="E21" i="19"/>
  <c r="E22" i="19"/>
  <c r="E16" i="19"/>
  <c r="D17" i="19"/>
  <c r="D18" i="19"/>
  <c r="D19" i="19"/>
  <c r="D20" i="19"/>
  <c r="D21" i="19"/>
  <c r="D16" i="19"/>
  <c r="B24" i="19"/>
  <c r="M48" i="7" a="1"/>
  <c r="M48" i="7" s="1"/>
  <c r="X48" i="7" s="1"/>
  <c r="M47" i="7" a="1"/>
  <c r="M47" i="7" s="1"/>
  <c r="X47" i="7" s="1"/>
  <c r="M46" i="7" a="1"/>
  <c r="M46" i="7" s="1"/>
  <c r="X46" i="7" s="1"/>
  <c r="M45" i="7" a="1"/>
  <c r="M45" i="7" s="1"/>
  <c r="X45" i="7" s="1"/>
  <c r="M44" i="7" a="1"/>
  <c r="M44" i="7" s="1"/>
  <c r="X44" i="7" s="1"/>
  <c r="M43" i="7" a="1"/>
  <c r="M43" i="7" s="1"/>
  <c r="X43" i="7" s="1"/>
  <c r="M42" i="7" a="1"/>
  <c r="M42" i="7" s="1"/>
  <c r="X42" i="7" s="1"/>
  <c r="X50" i="7" l="1"/>
  <c r="BW14" i="24"/>
  <c r="BW15" i="24"/>
  <c r="BW13" i="24"/>
  <c r="BE13" i="24"/>
  <c r="AX13" i="24"/>
  <c r="BW12" i="24" s="1"/>
  <c r="BE12" i="24"/>
  <c r="BZ12" i="24" s="1"/>
  <c r="BE14" i="24"/>
  <c r="BE15" i="24"/>
  <c r="Q15" i="24"/>
  <c r="C29" i="25"/>
  <c r="E29" i="25" s="1"/>
  <c r="C16" i="25"/>
  <c r="C15" i="25"/>
  <c r="C6" i="25"/>
  <c r="F6" i="25" s="1"/>
  <c r="C13" i="25"/>
  <c r="F13" i="25" s="1"/>
  <c r="C12" i="25"/>
  <c r="F12" i="25" s="1"/>
  <c r="C7" i="25"/>
  <c r="C8" i="25"/>
  <c r="F8" i="25" s="1"/>
  <c r="C9" i="25"/>
  <c r="F9" i="25" s="1"/>
  <c r="C10" i="25"/>
  <c r="F10" i="25" s="1"/>
  <c r="C11" i="25"/>
  <c r="B39" i="25"/>
  <c r="C39" i="25" s="1"/>
  <c r="E39" i="25" s="1"/>
  <c r="B40" i="25"/>
  <c r="C40" i="25" s="1"/>
  <c r="E40" i="25" s="1"/>
  <c r="B41" i="25"/>
  <c r="C41" i="25" s="1"/>
  <c r="E41" i="25" s="1"/>
  <c r="B42" i="25"/>
  <c r="C42" i="25" s="1"/>
  <c r="E42" i="25" s="1"/>
  <c r="B38" i="25"/>
  <c r="C38" i="25" s="1"/>
  <c r="E38" i="25" s="1"/>
  <c r="B30" i="25"/>
  <c r="C30" i="25" s="1"/>
  <c r="E30" i="25" s="1"/>
  <c r="B31" i="25"/>
  <c r="C31" i="25" s="1"/>
  <c r="E31" i="25" s="1"/>
  <c r="B32" i="25"/>
  <c r="C32" i="25" s="1"/>
  <c r="E32" i="25" s="1"/>
  <c r="B33" i="25"/>
  <c r="C33" i="25" s="1"/>
  <c r="E33" i="25" s="1"/>
  <c r="B34" i="25"/>
  <c r="C34" i="25" s="1"/>
  <c r="E34" i="25" s="1"/>
  <c r="B35" i="25"/>
  <c r="C35" i="25" s="1"/>
  <c r="E35" i="25" s="1"/>
  <c r="B36" i="25"/>
  <c r="C36" i="25" s="1"/>
  <c r="E36" i="25" s="1"/>
  <c r="B29" i="25"/>
  <c r="B19" i="25"/>
  <c r="C19" i="25" s="1"/>
  <c r="B20" i="25"/>
  <c r="C20" i="25" s="1"/>
  <c r="B21" i="25"/>
  <c r="C21" i="25" s="1"/>
  <c r="B22" i="25"/>
  <c r="C22" i="25" s="1"/>
  <c r="B23" i="25"/>
  <c r="C23" i="25" s="1"/>
  <c r="B24" i="25"/>
  <c r="C24" i="25" s="1"/>
  <c r="B25" i="25"/>
  <c r="C25" i="25" s="1"/>
  <c r="B26" i="25"/>
  <c r="C26" i="25" s="1"/>
  <c r="B27" i="25"/>
  <c r="C27" i="25" s="1"/>
  <c r="B18" i="25"/>
  <c r="C18" i="25" s="1"/>
  <c r="B16" i="25"/>
  <c r="B15" i="25"/>
  <c r="B7" i="25"/>
  <c r="B8" i="25"/>
  <c r="B9" i="25"/>
  <c r="B10" i="25"/>
  <c r="B11" i="25"/>
  <c r="B12" i="25"/>
  <c r="B13" i="25"/>
  <c r="B6" i="25"/>
  <c r="E1" i="22"/>
  <c r="D5" i="22" s="1"/>
  <c r="AX28" i="24"/>
  <c r="AX29" i="24"/>
  <c r="AX30" i="24"/>
  <c r="AX31" i="24"/>
  <c r="AS28" i="24"/>
  <c r="AS29" i="24"/>
  <c r="AS30" i="24"/>
  <c r="AS31" i="24"/>
  <c r="AF28" i="24"/>
  <c r="AF29" i="24"/>
  <c r="AF30" i="24"/>
  <c r="AF31" i="24"/>
  <c r="AX27" i="24"/>
  <c r="AX14" i="24"/>
  <c r="AX15" i="24"/>
  <c r="AX16" i="24"/>
  <c r="AX17" i="24"/>
  <c r="AX18" i="24"/>
  <c r="AX19" i="24"/>
  <c r="AX20" i="24"/>
  <c r="AS14" i="24"/>
  <c r="AS15" i="24"/>
  <c r="AS16" i="24"/>
  <c r="AS17" i="24"/>
  <c r="AS18" i="24"/>
  <c r="AS19" i="24"/>
  <c r="AS20" i="24"/>
  <c r="AF14" i="24"/>
  <c r="AF15" i="24"/>
  <c r="AF16" i="24"/>
  <c r="AF17" i="24"/>
  <c r="AF18" i="24"/>
  <c r="AF19" i="24"/>
  <c r="AF20" i="24"/>
  <c r="Y38" i="24"/>
  <c r="V38" i="24"/>
  <c r="F38" i="24"/>
  <c r="Y28" i="24"/>
  <c r="Y29" i="24"/>
  <c r="Y30" i="24"/>
  <c r="Y31" i="24"/>
  <c r="Y32" i="24"/>
  <c r="Y33" i="24"/>
  <c r="Y34" i="24"/>
  <c r="Y35" i="24"/>
  <c r="Y36" i="24"/>
  <c r="V28" i="24"/>
  <c r="V29" i="24"/>
  <c r="V30" i="24"/>
  <c r="V31" i="24"/>
  <c r="V32" i="24"/>
  <c r="V33" i="24"/>
  <c r="V34" i="24"/>
  <c r="V35" i="24"/>
  <c r="V36" i="24"/>
  <c r="F28" i="24"/>
  <c r="F29" i="24"/>
  <c r="F30" i="24"/>
  <c r="F31" i="24"/>
  <c r="F32" i="24"/>
  <c r="F33" i="24"/>
  <c r="F34" i="24"/>
  <c r="F35" i="24"/>
  <c r="F36" i="24"/>
  <c r="B28" i="24"/>
  <c r="B29" i="24"/>
  <c r="B30" i="24"/>
  <c r="B31" i="24"/>
  <c r="B32" i="24"/>
  <c r="B33" i="24"/>
  <c r="B34" i="24"/>
  <c r="B35" i="24"/>
  <c r="B36" i="24"/>
  <c r="F37" i="24"/>
  <c r="Y27" i="24"/>
  <c r="Q14" i="24"/>
  <c r="Q16" i="24"/>
  <c r="Q17" i="24"/>
  <c r="H14" i="24"/>
  <c r="H15" i="24"/>
  <c r="H16" i="24"/>
  <c r="H17" i="24"/>
  <c r="H18" i="24"/>
  <c r="H19" i="24"/>
  <c r="H20" i="24"/>
  <c r="B14" i="24"/>
  <c r="B15" i="24"/>
  <c r="B16" i="24"/>
  <c r="B17" i="24"/>
  <c r="B18" i="24"/>
  <c r="B19" i="24"/>
  <c r="B20" i="24"/>
  <c r="L13" i="24"/>
  <c r="AV32" i="24"/>
  <c r="AS27" i="24"/>
  <c r="AF27" i="24"/>
  <c r="AV22" i="24"/>
  <c r="AS13" i="24"/>
  <c r="AF13" i="24"/>
  <c r="V37" i="24"/>
  <c r="H13" i="24"/>
  <c r="B13" i="24"/>
  <c r="X22" i="24"/>
  <c r="Q13" i="24"/>
  <c r="V27" i="24"/>
  <c r="F27" i="24"/>
  <c r="B27" i="24"/>
  <c r="Y37" i="24"/>
  <c r="F7" i="25" l="1"/>
  <c r="F11" i="25"/>
  <c r="F49" i="25"/>
  <c r="F48" i="25"/>
  <c r="Y39" i="24"/>
  <c r="B28" i="16"/>
  <c r="B23" i="19"/>
  <c r="B10" i="14"/>
  <c r="L32" i="14"/>
  <c r="C117" i="14" s="1"/>
  <c r="F45" i="25" l="1"/>
  <c r="F12" i="22" a="1"/>
  <c r="F12" i="22" s="1"/>
  <c r="G12" i="22" s="1"/>
  <c r="F15" i="22"/>
  <c r="F14" i="22"/>
  <c r="F13" i="22"/>
  <c r="F5" i="22" l="1"/>
  <c r="V37" i="9" s="1"/>
  <c r="AH3" i="24" l="1"/>
  <c r="BE34" i="24" s="1"/>
  <c r="B3" i="24"/>
  <c r="AC3" i="24"/>
  <c r="G3" i="24"/>
  <c r="K5" i="22"/>
  <c r="L5" i="22" s="1"/>
  <c r="G5" i="22"/>
  <c r="J5" i="22"/>
  <c r="G6" i="22" l="1"/>
  <c r="AB37" i="9"/>
  <c r="E28" i="14"/>
  <c r="C100" i="14" s="1"/>
  <c r="AR37" i="9"/>
  <c r="W38" i="9" s="1"/>
  <c r="A221" i="16"/>
  <c r="B10" i="17" s="1"/>
  <c r="P62" i="23" l="1"/>
  <c r="F17" i="22" l="1"/>
  <c r="B1" i="7" l="1"/>
  <c r="A82" i="23" l="1"/>
  <c r="A83" i="23"/>
  <c r="F9" i="22"/>
  <c r="B2" i="18" l="1"/>
  <c r="C72" i="23" l="1"/>
  <c r="E50" i="23" l="1"/>
  <c r="A18" i="17"/>
  <c r="A20" i="17"/>
  <c r="T226" i="9"/>
  <c r="B225" i="9"/>
  <c r="F6" i="22" l="1"/>
  <c r="U37" i="9" l="1" a="1"/>
  <c r="U37" i="9" s="1"/>
  <c r="T37" i="9" a="1"/>
  <c r="T37" i="9" s="1"/>
  <c r="H5" i="22"/>
  <c r="D50" i="23" l="1"/>
  <c r="D51" i="23"/>
  <c r="C5" i="22"/>
  <c r="F7" i="22"/>
  <c r="F8" i="22"/>
  <c r="E76" i="23" l="1"/>
  <c r="E75" i="23"/>
  <c r="A84" i="23"/>
  <c r="E77" i="23" s="1"/>
  <c r="A81" i="23"/>
  <c r="D77" i="23" s="1"/>
  <c r="D76" i="23"/>
  <c r="D75" i="23"/>
  <c r="B78" i="23" a="1"/>
  <c r="B78" i="23" s="1"/>
  <c r="A1" i="22" s="1"/>
  <c r="AG70" i="18" l="1"/>
  <c r="AN70" i="18" s="1"/>
  <c r="AG71" i="18"/>
  <c r="AN71" i="18" s="1"/>
  <c r="AG72" i="18"/>
  <c r="AN72" i="18" s="1"/>
  <c r="AG73" i="18"/>
  <c r="AN73" i="18" s="1"/>
  <c r="AG69" i="18"/>
  <c r="AN69" i="18" s="1"/>
  <c r="AG19" i="18"/>
  <c r="AN19" i="18" s="1"/>
  <c r="AG20" i="18"/>
  <c r="AN20" i="18" s="1"/>
  <c r="AG21" i="18"/>
  <c r="AN21" i="18" s="1"/>
  <c r="AG22" i="18"/>
  <c r="AN22" i="18" s="1"/>
  <c r="AG23" i="18"/>
  <c r="AN23" i="18" s="1"/>
  <c r="AG24" i="18"/>
  <c r="AN24" i="18" s="1"/>
  <c r="AG25" i="18"/>
  <c r="AN25" i="18" s="1"/>
  <c r="AG26" i="18"/>
  <c r="AN26" i="18" s="1"/>
  <c r="AG27" i="18"/>
  <c r="AN27" i="18" s="1"/>
  <c r="AG28" i="18"/>
  <c r="AN28" i="18" s="1"/>
  <c r="AG29" i="18"/>
  <c r="AN29" i="18" s="1"/>
  <c r="AG30" i="18"/>
  <c r="AN30" i="18" s="1"/>
  <c r="AG31" i="18"/>
  <c r="AN31" i="18" s="1"/>
  <c r="AG32" i="18"/>
  <c r="AN32" i="18" s="1"/>
  <c r="AG33" i="18"/>
  <c r="AN33" i="18" s="1"/>
  <c r="AG35" i="18"/>
  <c r="AN35" i="18" s="1"/>
  <c r="AG36" i="18"/>
  <c r="AN36" i="18" s="1"/>
  <c r="AG37" i="18"/>
  <c r="AN37" i="18" s="1"/>
  <c r="AG40" i="18"/>
  <c r="AN40" i="18" s="1"/>
  <c r="AG41" i="18"/>
  <c r="AN41" i="18" s="1"/>
  <c r="AG42" i="18"/>
  <c r="AN42" i="18" s="1"/>
  <c r="AG43" i="18"/>
  <c r="AN43" i="18" s="1"/>
  <c r="AG44" i="18"/>
  <c r="AN44" i="18" s="1"/>
  <c r="AG46" i="18"/>
  <c r="AN46" i="18" s="1"/>
  <c r="AG47" i="18"/>
  <c r="AN47" i="18" s="1"/>
  <c r="AG48" i="18"/>
  <c r="AN48" i="18" s="1"/>
  <c r="AG50" i="18"/>
  <c r="AN50" i="18" s="1"/>
  <c r="AG52" i="18"/>
  <c r="AN52" i="18" s="1"/>
  <c r="AG54" i="18"/>
  <c r="AN54" i="18" s="1"/>
  <c r="AG55" i="18"/>
  <c r="AN55" i="18" s="1"/>
  <c r="AG56" i="18"/>
  <c r="AN56" i="18" s="1"/>
  <c r="AG57" i="18"/>
  <c r="AN57" i="18" s="1"/>
  <c r="AG58" i="18"/>
  <c r="AN58" i="18" s="1"/>
  <c r="AG59" i="18"/>
  <c r="AN59" i="18" s="1"/>
  <c r="AG61" i="18"/>
  <c r="AN61" i="18" s="1"/>
  <c r="AG62" i="18"/>
  <c r="AN62" i="18" s="1"/>
  <c r="AG63" i="18"/>
  <c r="AN63" i="18" s="1"/>
  <c r="AG64" i="18"/>
  <c r="AN64" i="18" s="1"/>
  <c r="AG18" i="18"/>
  <c r="AN18" i="18" s="1"/>
  <c r="AN66" i="18" l="1"/>
  <c r="AN74" i="18" s="1"/>
  <c r="F11" i="22" l="1"/>
  <c r="E41" i="23" l="1"/>
  <c r="E40" i="23"/>
  <c r="E39" i="23"/>
  <c r="D41" i="23"/>
  <c r="D40" i="23"/>
  <c r="D39" i="23"/>
  <c r="D29" i="23"/>
  <c r="D18" i="23"/>
  <c r="D7" i="23"/>
  <c r="D6" i="23"/>
  <c r="D17" i="23"/>
  <c r="D28" i="23"/>
  <c r="E52" i="23" l="1"/>
  <c r="E51" i="23"/>
  <c r="D52" i="23"/>
  <c r="D30" i="23" l="1"/>
  <c r="E29" i="23"/>
  <c r="E28" i="23"/>
  <c r="D19" i="23"/>
  <c r="E18" i="23"/>
  <c r="E17" i="23"/>
  <c r="E6" i="23"/>
  <c r="E7" i="23"/>
  <c r="D8" i="23"/>
  <c r="F18" i="22" l="1"/>
  <c r="G8" i="19" l="1"/>
  <c r="G7" i="19"/>
  <c r="G6" i="19"/>
  <c r="D8" i="19"/>
  <c r="D6" i="19"/>
  <c r="D7" i="19"/>
  <c r="G4" i="19"/>
  <c r="F4" i="19"/>
  <c r="E4" i="19"/>
  <c r="E7" i="19" l="1"/>
  <c r="B10" i="19" s="1" a="1"/>
  <c r="B10" i="19" s="1"/>
  <c r="C33" i="7" s="1"/>
  <c r="E8" i="19"/>
  <c r="F7" i="19"/>
  <c r="F8" i="19"/>
  <c r="E6" i="19"/>
  <c r="F6" i="19"/>
  <c r="D17" i="22" l="1"/>
  <c r="G11" i="18" l="1"/>
  <c r="AD18" i="14"/>
  <c r="C48" i="14"/>
  <c r="C108" i="14" s="1"/>
  <c r="P42" i="14"/>
  <c r="J42" i="14"/>
  <c r="N30" i="14" l="1"/>
  <c r="C104" i="14" s="1"/>
  <c r="G30" i="14"/>
  <c r="C102" i="14" s="1"/>
  <c r="H24" i="14"/>
  <c r="L18" i="14"/>
  <c r="C106" i="14" s="1"/>
  <c r="J16" i="14"/>
  <c r="F10" i="20"/>
  <c r="F11" i="20"/>
  <c r="F12" i="20"/>
  <c r="F13" i="20"/>
  <c r="F14" i="20"/>
  <c r="F15" i="20"/>
  <c r="F16" i="20"/>
  <c r="F17" i="20"/>
  <c r="F18" i="20"/>
  <c r="F9" i="20"/>
  <c r="E9" i="20"/>
  <c r="B10" i="20"/>
  <c r="B11" i="20"/>
  <c r="B12" i="20"/>
  <c r="B13" i="20"/>
  <c r="B14" i="20"/>
  <c r="B15" i="20"/>
  <c r="B16" i="20"/>
  <c r="B17" i="20"/>
  <c r="B18" i="20"/>
  <c r="B9" i="20"/>
  <c r="A9" i="20"/>
  <c r="E11" i="20"/>
  <c r="E12" i="20"/>
  <c r="E13" i="20"/>
  <c r="E14" i="20"/>
  <c r="E15" i="20"/>
  <c r="E16" i="20"/>
  <c r="E17" i="20"/>
  <c r="E18" i="20"/>
  <c r="E10" i="20"/>
  <c r="A18" i="20"/>
  <c r="A17" i="20"/>
  <c r="A16" i="20"/>
  <c r="A15" i="20"/>
  <c r="A14" i="20"/>
  <c r="A13" i="20"/>
  <c r="A12" i="20"/>
  <c r="A11" i="20"/>
  <c r="A10" i="20"/>
  <c r="D7" i="20"/>
  <c r="B7" i="20" l="1"/>
  <c r="N133" i="7" l="1"/>
  <c r="BJ22" i="24" s="1"/>
  <c r="R37" i="9"/>
  <c r="Q129" i="7"/>
  <c r="N135" i="7"/>
  <c r="BJ25" i="24" s="1"/>
  <c r="N134" i="7"/>
  <c r="BJ24" i="24" s="1"/>
  <c r="N131" i="7"/>
  <c r="BJ23" i="24" s="1"/>
  <c r="B18" i="16"/>
  <c r="AH8" i="24" l="1"/>
  <c r="G8" i="24"/>
  <c r="G7" i="24"/>
  <c r="AH7" i="24"/>
  <c r="AH5" i="24"/>
  <c r="G5" i="24"/>
  <c r="G6" i="24"/>
  <c r="AH6" i="24"/>
  <c r="N132" i="7"/>
  <c r="AO167" i="16"/>
  <c r="AO166" i="16"/>
  <c r="AO160" i="16"/>
  <c r="A132" i="16"/>
  <c r="I5" i="22" l="1"/>
  <c r="E12" i="18"/>
  <c r="AK227" i="9"/>
  <c r="C227" i="9"/>
  <c r="AN160" i="16"/>
  <c r="AO159" i="16"/>
  <c r="AN159" i="16"/>
  <c r="D204" i="15" l="1"/>
  <c r="H203" i="15"/>
  <c r="AB118" i="7"/>
  <c r="AB117" i="7"/>
  <c r="B43" i="23" l="1" a="1"/>
  <c r="B43" i="23" s="1"/>
  <c r="D11" i="22" s="1"/>
  <c r="AB101" i="7"/>
  <c r="AB102" i="7"/>
  <c r="AB100" i="7"/>
  <c r="AB108" i="7" s="1"/>
  <c r="AJ91" i="7"/>
  <c r="B47" i="19"/>
  <c r="B46" i="19"/>
  <c r="B45" i="19"/>
  <c r="B44" i="19"/>
  <c r="B43" i="19"/>
  <c r="B42" i="19"/>
  <c r="B41" i="19"/>
  <c r="B40" i="19"/>
  <c r="B39" i="19"/>
  <c r="B38" i="19"/>
  <c r="G36" i="19"/>
  <c r="F36" i="19"/>
  <c r="E36" i="19"/>
  <c r="D36" i="19"/>
  <c r="G28" i="19"/>
  <c r="F28" i="19"/>
  <c r="E28" i="19"/>
  <c r="D28" i="19"/>
  <c r="G14" i="19"/>
  <c r="F14" i="19"/>
  <c r="E14" i="19"/>
  <c r="D14" i="19"/>
  <c r="B31" i="19"/>
  <c r="B30" i="19"/>
  <c r="B22" i="19"/>
  <c r="B21" i="19"/>
  <c r="B20" i="19"/>
  <c r="B19" i="19"/>
  <c r="B18" i="19"/>
  <c r="B17" i="19"/>
  <c r="B16" i="19"/>
  <c r="S60" i="7" l="1" a="1"/>
  <c r="S60" i="7" s="1"/>
  <c r="E16" i="25" s="1"/>
  <c r="S59" i="7" a="1"/>
  <c r="S59" i="7" s="1"/>
  <c r="E15" i="25" s="1"/>
  <c r="E9" i="25"/>
  <c r="E12" i="25"/>
  <c r="E8" i="25"/>
  <c r="E7" i="25"/>
  <c r="AE81" i="7" a="1"/>
  <c r="AE81" i="7" s="1"/>
  <c r="E18" i="25" s="1"/>
  <c r="AE86" i="7" a="1"/>
  <c r="AE86" i="7" s="1"/>
  <c r="E23" i="25" s="1"/>
  <c r="AE85" i="7" a="1"/>
  <c r="AE85" i="7" s="1"/>
  <c r="E22" i="25" s="1"/>
  <c r="AE84" i="7" a="1"/>
  <c r="AE84" i="7" s="1"/>
  <c r="E21" i="25" s="1"/>
  <c r="AE82" i="7" a="1"/>
  <c r="AE82" i="7" s="1"/>
  <c r="E19" i="25" s="1"/>
  <c r="AE83" i="7" a="1"/>
  <c r="AE83" i="7" s="1"/>
  <c r="E20" i="25" s="1"/>
  <c r="AE90" i="7" a="1"/>
  <c r="AE90" i="7" s="1"/>
  <c r="E27" i="25" s="1"/>
  <c r="AE89" i="7" a="1"/>
  <c r="AE89" i="7" s="1"/>
  <c r="E26" i="25" s="1"/>
  <c r="AE88" i="7" a="1"/>
  <c r="AE88" i="7" s="1"/>
  <c r="E25" i="25" s="1"/>
  <c r="AE87" i="7" a="1"/>
  <c r="AE87" i="7" s="1"/>
  <c r="E24" i="25" s="1"/>
  <c r="E65" i="23"/>
  <c r="V61" i="7"/>
  <c r="AN84" i="7" l="1"/>
  <c r="AN86" i="7"/>
  <c r="AN82" i="7"/>
  <c r="AN85" i="7"/>
  <c r="AN81" i="7"/>
  <c r="AN83" i="7"/>
  <c r="AN88" i="7"/>
  <c r="F46" i="25"/>
  <c r="Z59" i="7"/>
  <c r="Z60" i="7"/>
  <c r="AN87" i="7"/>
  <c r="AN89" i="7"/>
  <c r="F47" i="25"/>
  <c r="AN90" i="7"/>
  <c r="E10" i="25"/>
  <c r="E13" i="25"/>
  <c r="E6" i="25"/>
  <c r="E11" i="25"/>
  <c r="O140" i="7"/>
  <c r="Z61" i="7" l="1"/>
  <c r="AN91" i="7"/>
  <c r="C3" i="23" s="1"/>
  <c r="F44" i="25"/>
  <c r="F51" i="25" s="1"/>
  <c r="P46" i="7"/>
  <c r="P45" i="7"/>
  <c r="P42" i="7"/>
  <c r="P43" i="7"/>
  <c r="P44" i="7"/>
  <c r="P41" i="7"/>
  <c r="B82" i="16"/>
  <c r="B81" i="16"/>
  <c r="B45" i="16"/>
  <c r="B43" i="16"/>
  <c r="B42" i="16"/>
  <c r="B41" i="16"/>
  <c r="O139" i="7" l="1"/>
  <c r="F52" i="25"/>
  <c r="F50" i="25"/>
  <c r="D205" i="15"/>
  <c r="AO214" i="16"/>
  <c r="AO213" i="16"/>
  <c r="AN214" i="16"/>
  <c r="AN213" i="16"/>
  <c r="C213" i="16"/>
  <c r="C212" i="16"/>
  <c r="B213" i="16"/>
  <c r="B215" i="16"/>
  <c r="B214" i="16"/>
  <c r="A216" i="16"/>
  <c r="A215" i="16"/>
  <c r="A214" i="16"/>
  <c r="A213" i="16"/>
  <c r="D78" i="15"/>
  <c r="F53" i="25" l="1"/>
  <c r="O137" i="7"/>
  <c r="C14" i="23"/>
  <c r="A212" i="16"/>
  <c r="B212" i="16"/>
  <c r="AP213" i="16" s="1"/>
  <c r="AN201" i="16"/>
  <c r="AN200" i="16"/>
  <c r="AO200" i="16"/>
  <c r="A206" i="16"/>
  <c r="B206" i="16"/>
  <c r="A205" i="16"/>
  <c r="B205" i="16"/>
  <c r="A204" i="16"/>
  <c r="B204" i="16"/>
  <c r="A203" i="16"/>
  <c r="B203" i="16"/>
  <c r="A201" i="16"/>
  <c r="B201" i="16"/>
  <c r="A200" i="16"/>
  <c r="B200" i="16"/>
  <c r="B202" i="16"/>
  <c r="AO198" i="16" s="1"/>
  <c r="O142" i="7" l="1"/>
  <c r="O141" i="7"/>
  <c r="C61" i="23"/>
  <c r="B68" i="23" s="1" a="1"/>
  <c r="B68" i="23" s="1"/>
  <c r="G68" i="23" s="1" a="1"/>
  <c r="G68" i="23" s="1"/>
  <c r="O143" i="7"/>
  <c r="AL216" i="16" a="1"/>
  <c r="AL216" i="16" s="1"/>
  <c r="D105" i="15" s="1"/>
  <c r="AP214" i="16"/>
  <c r="A199" i="16"/>
  <c r="B199" i="16"/>
  <c r="AO201" i="16" s="1"/>
  <c r="AP187" i="16"/>
  <c r="AO187" i="16"/>
  <c r="AN189" i="16"/>
  <c r="AN188" i="16"/>
  <c r="AN187" i="16"/>
  <c r="B193" i="16" a="1"/>
  <c r="B193" i="16" s="1"/>
  <c r="B192" i="16"/>
  <c r="B191" i="16"/>
  <c r="B190" i="16"/>
  <c r="B189" i="16" a="1"/>
  <c r="B189" i="16" s="1"/>
  <c r="B188" i="16"/>
  <c r="B187" i="16"/>
  <c r="D13" i="15"/>
  <c r="M68" i="23" l="1" a="1"/>
  <c r="M68" i="23" s="1"/>
  <c r="D15" i="22" s="1"/>
  <c r="O144" i="7"/>
  <c r="AO202" i="16"/>
  <c r="AN202" i="16"/>
  <c r="AL204" i="16" s="1" a="1"/>
  <c r="AL204" i="16" s="1"/>
  <c r="D62" i="15" s="1"/>
  <c r="A186" i="16"/>
  <c r="B186" i="16"/>
  <c r="B54" i="23" l="1" a="1"/>
  <c r="B54" i="23" s="1"/>
  <c r="F10" i="22" s="1"/>
  <c r="E30" i="23"/>
  <c r="B32" i="23" s="1" a="1"/>
  <c r="B32" i="23" s="1"/>
  <c r="D10" i="22" s="1"/>
  <c r="E8" i="23"/>
  <c r="B10" i="23" s="1" a="1"/>
  <c r="B10" i="23" s="1"/>
  <c r="E19" i="23"/>
  <c r="B21" i="23" s="1" a="1"/>
  <c r="B21" i="23" s="1"/>
  <c r="D9" i="22" s="1"/>
  <c r="F16" i="22"/>
  <c r="AP189" i="16"/>
  <c r="AO189" i="16"/>
  <c r="AO188" i="16"/>
  <c r="AP188" i="16"/>
  <c r="G10" i="22" l="1"/>
  <c r="D12" i="22"/>
  <c r="D8" i="22"/>
  <c r="D13" i="22" s="1" a="1"/>
  <c r="D13" i="22" s="1"/>
  <c r="AL191" i="16" a="1"/>
  <c r="AL191" i="16" s="1"/>
  <c r="D33" i="15" s="1"/>
  <c r="D14" i="22" l="1" a="1"/>
  <c r="D14" i="22" s="1"/>
  <c r="D16" i="22" a="1"/>
  <c r="D16" i="22" s="1"/>
  <c r="D18" i="22" s="1" a="1"/>
  <c r="D18" i="22" s="1"/>
  <c r="D155" i="9"/>
  <c r="B151" i="16" l="1"/>
  <c r="T224" i="9" l="1"/>
  <c r="AI223" i="9"/>
  <c r="AN178" i="16"/>
  <c r="AN177" i="16"/>
  <c r="AN167" i="16"/>
  <c r="AN166" i="16"/>
  <c r="AN153" i="16"/>
  <c r="AN152" i="16"/>
  <c r="AP88" i="16"/>
  <c r="AN88" i="16"/>
  <c r="AP87" i="16"/>
  <c r="AP86" i="16"/>
  <c r="AP85" i="16"/>
  <c r="AN85" i="16"/>
  <c r="AO98" i="16"/>
  <c r="AO112" i="16"/>
  <c r="AO111" i="16"/>
  <c r="AO110" i="16"/>
  <c r="AO109" i="16"/>
  <c r="AN109" i="16"/>
  <c r="AO100" i="16"/>
  <c r="AN100" i="16"/>
  <c r="AO99" i="16"/>
  <c r="AN99" i="16"/>
  <c r="AN98" i="16"/>
  <c r="AP100" i="16"/>
  <c r="AO97" i="16"/>
  <c r="AP97" i="16"/>
  <c r="AP112" i="16"/>
  <c r="AP111" i="16"/>
  <c r="AP110" i="16"/>
  <c r="AP109" i="16"/>
  <c r="AP99" i="16"/>
  <c r="AP98" i="16"/>
  <c r="AL180" i="16" l="1" a="1"/>
  <c r="AL180" i="16" s="1"/>
  <c r="C223" i="9" s="1"/>
  <c r="D111" i="9" a="1"/>
  <c r="D111" i="9" s="1"/>
  <c r="N111" i="9" a="1"/>
  <c r="N111" i="9" s="1"/>
  <c r="R111" i="9" a="1"/>
  <c r="R111" i="9" s="1"/>
  <c r="B150" i="16" l="1"/>
  <c r="AL155" i="16" l="1" a="1"/>
  <c r="AL155" i="16" s="1"/>
  <c r="AL162" i="16" a="1"/>
  <c r="AL162" i="16" s="1"/>
  <c r="AO152" i="16"/>
  <c r="AO153" i="16"/>
  <c r="AL169" i="16" l="1" a="1"/>
  <c r="AL169" i="16" s="1"/>
  <c r="D199" i="9" s="1"/>
  <c r="AN137" i="16"/>
  <c r="AN139" i="16"/>
  <c r="AM139" i="16"/>
  <c r="D181" i="9" l="1"/>
  <c r="D177" i="9"/>
  <c r="D174" i="9"/>
  <c r="D168" i="9"/>
  <c r="D167" i="9"/>
  <c r="D164" i="9"/>
  <c r="B139" i="16"/>
  <c r="B145" i="16"/>
  <c r="B144" i="16"/>
  <c r="B143" i="16"/>
  <c r="B142" i="16"/>
  <c r="B141" i="16"/>
  <c r="B140" i="16"/>
  <c r="D125" i="16"/>
  <c r="AM127" i="16"/>
  <c r="AM124" i="16"/>
  <c r="AN124" i="16"/>
  <c r="AM126" i="16"/>
  <c r="AM125" i="16"/>
  <c r="AO124" i="16"/>
  <c r="D129" i="16"/>
  <c r="D128" i="16"/>
  <c r="D127" i="16"/>
  <c r="D126" i="16"/>
  <c r="D124" i="16"/>
  <c r="D123" i="16"/>
  <c r="D122" i="16"/>
  <c r="D135" i="9"/>
  <c r="B35" i="16" a="1"/>
  <c r="B35" i="16" s="1"/>
  <c r="AN112" i="16"/>
  <c r="AM112" i="16"/>
  <c r="AN111" i="16"/>
  <c r="AN110" i="16"/>
  <c r="AN97" i="16"/>
  <c r="AM100" i="16"/>
  <c r="AK102" i="16" s="1" a="1"/>
  <c r="AK102" i="16" s="1"/>
  <c r="AM111" i="16"/>
  <c r="AM110" i="16"/>
  <c r="AM98" i="16"/>
  <c r="AM109" i="16"/>
  <c r="AM97" i="16"/>
  <c r="AM99" i="16"/>
  <c r="D114" i="9"/>
  <c r="AM88" i="16"/>
  <c r="AO88" i="16"/>
  <c r="AK114" i="16" l="1" a="1"/>
  <c r="AK114" i="16" s="1"/>
  <c r="T121" i="9" s="1"/>
  <c r="A138" i="16"/>
  <c r="AN141" i="16" s="1"/>
  <c r="B138" i="16"/>
  <c r="AN140" i="16" s="1"/>
  <c r="C121" i="16"/>
  <c r="AO125" i="16" s="1"/>
  <c r="B121" i="16"/>
  <c r="A121" i="16"/>
  <c r="D121" i="16"/>
  <c r="AN125" i="16" s="1"/>
  <c r="AN87" i="16"/>
  <c r="AN86" i="16"/>
  <c r="AM87" i="16"/>
  <c r="AO85" i="16"/>
  <c r="AM86" i="16"/>
  <c r="AM85" i="16"/>
  <c r="AO71" i="16"/>
  <c r="AN71" i="16"/>
  <c r="AM71" i="16"/>
  <c r="AN70" i="16"/>
  <c r="AM70" i="16"/>
  <c r="AM69" i="16"/>
  <c r="AO69" i="16"/>
  <c r="AN69" i="16"/>
  <c r="AM57" i="16"/>
  <c r="AO59" i="16"/>
  <c r="AN59" i="16"/>
  <c r="AN58" i="16"/>
  <c r="AN57" i="16"/>
  <c r="AM59" i="16"/>
  <c r="AM58" i="16"/>
  <c r="AO57" i="16"/>
  <c r="AO45" i="16"/>
  <c r="AN47" i="16"/>
  <c r="AN46" i="16"/>
  <c r="AN45" i="16"/>
  <c r="AM47" i="16"/>
  <c r="AM46" i="16"/>
  <c r="AM45" i="16"/>
  <c r="AM22" i="16"/>
  <c r="AM9" i="16"/>
  <c r="AM21" i="16"/>
  <c r="AM8" i="16"/>
  <c r="D121" i="9" l="1"/>
  <c r="AM140" i="16"/>
  <c r="AM141" i="16"/>
  <c r="AO126" i="16"/>
  <c r="AO127" i="16"/>
  <c r="AN126" i="16"/>
  <c r="AN127" i="16"/>
  <c r="AM41" i="16"/>
  <c r="AM65" i="16"/>
  <c r="AO70" i="16" s="1"/>
  <c r="AK74" i="16" s="1" a="1"/>
  <c r="AK74" i="16" s="1"/>
  <c r="AB83" i="9" s="1"/>
  <c r="AM53" i="16"/>
  <c r="AO58" i="16" s="1"/>
  <c r="AM105" i="16"/>
  <c r="AM93" i="16"/>
  <c r="AM81" i="16"/>
  <c r="B20" i="16"/>
  <c r="B27" i="16" a="1"/>
  <c r="B27" i="16" s="1"/>
  <c r="B26" i="16" a="1"/>
  <c r="B26" i="16" s="1"/>
  <c r="B25" i="16" a="1"/>
  <c r="B25" i="16" s="1"/>
  <c r="B24" i="16" a="1"/>
  <c r="B24" i="16" s="1"/>
  <c r="B23" i="16" a="1"/>
  <c r="B23" i="16" s="1"/>
  <c r="B22" i="16" a="1"/>
  <c r="B22" i="16" s="1"/>
  <c r="B21" i="16" a="1"/>
  <c r="B21" i="16" s="1"/>
  <c r="B19" i="16"/>
  <c r="B17" i="16" a="1"/>
  <c r="B17" i="16" s="1"/>
  <c r="D8" i="16"/>
  <c r="E3" i="22" l="1" a="1"/>
  <c r="E3" i="22" s="1"/>
  <c r="AO47" i="16"/>
  <c r="AK62" i="16" a="1"/>
  <c r="AK62" i="16" s="1"/>
  <c r="D83" i="9" s="1"/>
  <c r="AK143" i="16" a="1"/>
  <c r="AK143" i="16" s="1"/>
  <c r="D183" i="9" s="1"/>
  <c r="AK128" i="16" a="1"/>
  <c r="AK128" i="16" s="1"/>
  <c r="D154" i="9" s="1"/>
  <c r="AM17" i="16"/>
  <c r="AM4" i="16"/>
  <c r="B2" i="15" s="1" a="1"/>
  <c r="B2" i="15" s="1"/>
  <c r="D4" i="16"/>
  <c r="AO87" i="16"/>
  <c r="AO86" i="16"/>
  <c r="AO46" i="16"/>
  <c r="AK50" i="16" s="1" a="1"/>
  <c r="AK50" i="16" s="1"/>
  <c r="D82" i="9" s="1"/>
  <c r="A3" i="22" l="1"/>
  <c r="AK90" i="16" a="1"/>
  <c r="AK90" i="16" s="1"/>
  <c r="AM19" i="16"/>
  <c r="AM23" i="16"/>
  <c r="AM10" i="16"/>
  <c r="AM6" i="16"/>
  <c r="D9" i="16"/>
  <c r="D6" i="16"/>
  <c r="D10" i="16" s="1"/>
  <c r="D47" i="15"/>
  <c r="AJ86" i="9" l="1"/>
  <c r="D86" i="9"/>
  <c r="AJ69" i="9"/>
  <c r="D69" i="9"/>
  <c r="D30" i="9"/>
  <c r="AJ30" i="9"/>
  <c r="D119" i="9"/>
  <c r="AK26" i="16" a="1"/>
  <c r="AK26" i="16" s="1"/>
  <c r="AK13" i="16" a="1"/>
  <c r="AK13" i="16" s="1"/>
  <c r="B13" i="16" a="1"/>
  <c r="B13" i="16" s="1"/>
  <c r="B4" i="14" s="1"/>
  <c r="D60" i="15"/>
  <c r="D56" i="15"/>
  <c r="D53" i="15"/>
  <c r="D46" i="15"/>
  <c r="D43" i="15"/>
  <c r="D65" i="9" l="1"/>
  <c r="D66" i="9"/>
  <c r="Z66" i="9"/>
  <c r="D76" i="9"/>
  <c r="D129" i="9"/>
  <c r="D96" i="9" a="1"/>
  <c r="D96" i="9" s="1"/>
  <c r="D91" i="9"/>
  <c r="D52" i="9" l="1"/>
  <c r="D50" i="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<sst xmlns="http://schemas.openxmlformats.org/spreadsheetml/2006/main" count="1230" uniqueCount="647">
  <si>
    <t>Statu</t>
  </si>
  <si>
    <t>Lundi</t>
  </si>
  <si>
    <t>Mardi</t>
  </si>
  <si>
    <t>Mercredi</t>
  </si>
  <si>
    <t>Jeudi</t>
  </si>
  <si>
    <t>Vendredi</t>
  </si>
  <si>
    <t>Samedi</t>
  </si>
  <si>
    <t>Dimanche</t>
  </si>
  <si>
    <t>Heures</t>
  </si>
  <si>
    <t>AVIS de réception</t>
  </si>
  <si>
    <t>Date de l'événement</t>
  </si>
  <si>
    <t>Nom du produit</t>
  </si>
  <si>
    <t>Format</t>
  </si>
  <si>
    <t>Belgian Moon</t>
  </si>
  <si>
    <t>Code SAQ</t>
  </si>
  <si>
    <t>Molson Canadian</t>
  </si>
  <si>
    <t>Bières en canette disponibles</t>
  </si>
  <si>
    <t>Prix unitaire</t>
  </si>
  <si>
    <t>750 ml</t>
  </si>
  <si>
    <t>12 x 473 ml</t>
  </si>
  <si>
    <t>Matériel</t>
  </si>
  <si>
    <t>Prix de la consigne</t>
  </si>
  <si>
    <t>Produit</t>
  </si>
  <si>
    <t>9 à 10 tasses</t>
  </si>
  <si>
    <t>Muffins variés</t>
  </si>
  <si>
    <t>Marche à suivre</t>
  </si>
  <si>
    <t>Lire les informations complémentaires tout au long du processus</t>
  </si>
  <si>
    <t>oui</t>
  </si>
  <si>
    <t>Autre</t>
  </si>
  <si>
    <t>Note : C'est le département des Services Aux Étudiants de l'UQAR (SAE) qui gère les réservations de l'Auriculaire en dehors de nos heures normales d'ouverture. Veuillez adresser votre demande à Véronique Potvin : (418) 723-1986 poste 1781 ou veronique_potvin@uqar.ca</t>
  </si>
  <si>
    <t>non</t>
  </si>
  <si>
    <t>Nom de l'événement :</t>
  </si>
  <si>
    <t xml:space="preserve">Prénom et nom de la personne responsable de l'événement : </t>
  </si>
  <si>
    <t xml:space="preserve">Adresse courriel : </t>
  </si>
  <si>
    <t>Heure de début :</t>
  </si>
  <si>
    <t>Heure de fin :</t>
  </si>
  <si>
    <t>IMPORTANT : La capacité maximale règlementaire selon les normes de sécurité des bâtiments pour l'Ariculaire est de 48 personnes. Les heures d'affaires normales de l'Auriculaire sont de 7h30 à 17h00 du lundi au vendredi (fermé le samedi et dimanche)</t>
  </si>
  <si>
    <t>Note : Veuillez prendre note qu'à l'intérieur des heures d'affaires normales, l'auriculaire est ouvert à tous et ne peu vous être exclusivement réservé.</t>
  </si>
  <si>
    <t>Allez à la section 4</t>
  </si>
  <si>
    <t>Écocup</t>
  </si>
  <si>
    <t>Nombre de personnes attendues à l'événement :</t>
  </si>
  <si>
    <t>Café L'Auriculaire</t>
  </si>
  <si>
    <t>Bar Le Baromètre</t>
  </si>
  <si>
    <t>Notes</t>
  </si>
  <si>
    <t xml:space="preserve">Date de l'événement : </t>
  </si>
  <si>
    <t>Est-ce qu'il y a une autre personne responsable de cet événement ? (répondez par oui ou non)</t>
  </si>
  <si>
    <t>Mois</t>
  </si>
  <si>
    <t>Brève description de votre événement et/ou de la thématique de la soirée :</t>
  </si>
  <si>
    <t>Section 1</t>
  </si>
  <si>
    <t>janvier</t>
  </si>
  <si>
    <t>février</t>
  </si>
  <si>
    <t>mars</t>
  </si>
  <si>
    <t>avril</t>
  </si>
  <si>
    <t>mai</t>
  </si>
  <si>
    <t>juin</t>
  </si>
  <si>
    <t>juillet</t>
  </si>
  <si>
    <t>août</t>
  </si>
  <si>
    <t>septembre</t>
  </si>
  <si>
    <t>octobre</t>
  </si>
  <si>
    <t>novembre</t>
  </si>
  <si>
    <t>décembre</t>
  </si>
  <si>
    <t>jour</t>
  </si>
  <si>
    <t>année</t>
  </si>
  <si>
    <t>EN CLIQUANT ICI</t>
  </si>
  <si>
    <t>Café l'Auriculaire</t>
  </si>
  <si>
    <t>IMPORTANT : Les normes de sécurité des bâtiments imposent un nombre maximal de personnes propre à chaque local.</t>
  </si>
  <si>
    <t>Capacité maximale légale : 48 personnes</t>
  </si>
  <si>
    <t>Capacité maximale légale : 174 personnes</t>
  </si>
  <si>
    <t>Bar le Baromètre</t>
  </si>
  <si>
    <t>Heures d'affaires</t>
  </si>
  <si>
    <t>Fermé</t>
  </si>
  <si>
    <r>
      <t xml:space="preserve">Section 3 - </t>
    </r>
    <r>
      <rPr>
        <sz val="16"/>
        <color theme="1"/>
        <rFont val="Calibri"/>
        <family val="2"/>
        <scheme val="minor"/>
      </rPr>
      <t>Réservation de locaux</t>
    </r>
  </si>
  <si>
    <t>Faire une réservation de locaux ? (répondez par oui ou non) :</t>
  </si>
  <si>
    <t>Étudiant(e) de l'UQAR</t>
  </si>
  <si>
    <t>Association étudiante de l'UQAR</t>
  </si>
  <si>
    <t>Est-ce que vous avez des besoins audio-visuel (projecteur, micro, etc.) ? (répondez par oui ou non)</t>
  </si>
  <si>
    <t>Est-ce que vous prévoyez servir de la nourriture ? (répondez par oui ou non)</t>
  </si>
  <si>
    <t>Menus déroulants</t>
  </si>
  <si>
    <t>https://portail.uqar.ca/mod/glossary/view.php?id=385261&amp;mode=cat&amp;hook=266</t>
  </si>
  <si>
    <t>de 16h00 à minuit</t>
  </si>
  <si>
    <r>
      <t xml:space="preserve">Section 2 - </t>
    </r>
    <r>
      <rPr>
        <sz val="16"/>
        <color theme="1"/>
        <rFont val="Calibri"/>
        <family val="2"/>
        <scheme val="minor"/>
      </rPr>
      <t>Que désirez-vous ?</t>
    </r>
  </si>
  <si>
    <r>
      <t xml:space="preserve">Section 1 - </t>
    </r>
    <r>
      <rPr>
        <sz val="16"/>
        <color theme="1"/>
        <rFont val="Calibri"/>
        <family val="2"/>
        <scheme val="minor"/>
      </rPr>
      <t>Renseignements généraux</t>
    </r>
  </si>
  <si>
    <t>Section 3</t>
  </si>
  <si>
    <t>Pour passer une commande d'alcool, veuillez retourner à la section 2, dites "non" à la réservation de local et suivez les instructions</t>
  </si>
  <si>
    <r>
      <t xml:space="preserve">Section 4 - </t>
    </r>
    <r>
      <rPr>
        <sz val="16"/>
        <color theme="1"/>
        <rFont val="Calibri"/>
        <family val="2"/>
        <scheme val="minor"/>
      </rPr>
      <t>Demandes complémentaires</t>
    </r>
  </si>
  <si>
    <r>
      <t xml:space="preserve">Section 5 - </t>
    </r>
    <r>
      <rPr>
        <sz val="16"/>
        <color theme="1"/>
        <rFont val="Calibri"/>
        <family val="2"/>
        <scheme val="minor"/>
      </rPr>
      <t>Besoins audio-visuel</t>
    </r>
  </si>
  <si>
    <t>Est-ce que votre réservation se situe</t>
  </si>
  <si>
    <t>Note : Afin de se conformer aux normes d'hygiène et de salubrité alimentaire, les produits alimentaires offerts doivent provenir de traiteurs, restaurants et/ou épiceries détenant un permis du MAPAQ en bonne et due forme et doivent être offert gratuitement aux participants de votre activité.</t>
  </si>
  <si>
    <t>Veuillez choisir la formule de financement que vous désirez</t>
  </si>
  <si>
    <t>4 à 7</t>
  </si>
  <si>
    <t>5 à 8</t>
  </si>
  <si>
    <t>Veuillez décrire la nourriture offerte et la provenance</t>
  </si>
  <si>
    <t>Vous avez droit à un 4 à 7 ou un 5 à 8 de financement au Baromètre par association, par session</t>
  </si>
  <si>
    <t>Est-ce que vous voulez publiciser votre événement sur :</t>
  </si>
  <si>
    <t>Le téléviseur de l'UQAR (répondez par oui ou non)</t>
  </si>
  <si>
    <t>La page Facebook de l'AGECAR (répondez par oui ou non)</t>
  </si>
  <si>
    <t>Projecteur</t>
  </si>
  <si>
    <t>Micros</t>
  </si>
  <si>
    <t>Câblage nécessaire pour un chansonnier</t>
  </si>
  <si>
    <t>Note : vous devez fournir votre propre ordinateur portable</t>
  </si>
  <si>
    <t>Note : Notre matériel est très limité. Veuillez vous procurer le matériel nécessaire au groupe de musique.</t>
  </si>
  <si>
    <t>IMPORTANT : si vous avez besoin d'un soutien technique pour l'installation du matériel, veuillez comminiquer avec l'AGECAR (PLUSIEURS JOURS À L'AVANCE) afin de prendre arrangement.</t>
  </si>
  <si>
    <t>Parmi les options suivantes, veuillez choisir ce qui correspond à la personne ou groupe de personnes à qui nous devrons facturer</t>
  </si>
  <si>
    <t>Pour passer votre commande d'alcool</t>
  </si>
  <si>
    <t>cliquez ici</t>
  </si>
  <si>
    <t>Passez directement au formulaire : Jeudi de financement - Asso</t>
  </si>
  <si>
    <t>Note : nous vous fournirons le câble pour vous brancher à la console, mais vous devez fournir votre propre ordinateur portable.</t>
  </si>
  <si>
    <t>EN DEHORS</t>
  </si>
  <si>
    <t>Avez-vous besoin d'un soutien technique ? (répondez par oui ou non)</t>
  </si>
  <si>
    <t>Veuillez spécifier</t>
  </si>
  <si>
    <t>Jeudi de financement - Asso étudiante</t>
  </si>
  <si>
    <t>(Suite du formulaire)</t>
  </si>
  <si>
    <t>Vous pouvez en tout temps retourner à la Section 1 - Renseignements généraux</t>
  </si>
  <si>
    <r>
      <t xml:space="preserve">Section 2 - </t>
    </r>
    <r>
      <rPr>
        <sz val="16"/>
        <color theme="1"/>
        <rFont val="Calibri"/>
        <family val="2"/>
        <scheme val="minor"/>
      </rPr>
      <t>Demandes complémentaires</t>
    </r>
  </si>
  <si>
    <r>
      <t xml:space="preserve">Section 3 - </t>
    </r>
    <r>
      <rPr>
        <sz val="16"/>
        <color theme="1"/>
        <rFont val="Calibri"/>
        <family val="2"/>
        <scheme val="minor"/>
      </rPr>
      <t>Besoins audio-visuel</t>
    </r>
  </si>
  <si>
    <r>
      <t xml:space="preserve">Section 5 - </t>
    </r>
    <r>
      <rPr>
        <sz val="16"/>
        <color theme="1"/>
        <rFont val="Calibri"/>
        <family val="2"/>
        <scheme val="minor"/>
      </rPr>
      <t>Second bar</t>
    </r>
  </si>
  <si>
    <t xml:space="preserve">Nom du regroupement : </t>
  </si>
  <si>
    <t>Code permanent :</t>
  </si>
  <si>
    <t>Nom et prénom du demandeur :</t>
  </si>
  <si>
    <t>Demandeur</t>
  </si>
  <si>
    <t>Activité</t>
  </si>
  <si>
    <t>Date :</t>
  </si>
  <si>
    <t>Horaire :</t>
  </si>
  <si>
    <t>de</t>
  </si>
  <si>
    <t>(début)</t>
  </si>
  <si>
    <t>à</t>
  </si>
  <si>
    <t>(fin)</t>
  </si>
  <si>
    <t>Activité sociale</t>
  </si>
  <si>
    <t>Groupe musical</t>
  </si>
  <si>
    <t>Conférence / colloque</t>
  </si>
  <si>
    <t>Réunion</t>
  </si>
  <si>
    <t>Financement</t>
  </si>
  <si>
    <t>Kiosque (Atrium)</t>
  </si>
  <si>
    <t>Amphithéâtre (F-210)</t>
  </si>
  <si>
    <t>Local de classe</t>
  </si>
  <si>
    <t>Description de l'Activité</t>
  </si>
  <si>
    <t>Le formulaire doit être retourné à :  communautaire@uqar.ca</t>
  </si>
  <si>
    <r>
      <t xml:space="preserve">Un délai de </t>
    </r>
    <r>
      <rPr>
        <b/>
        <sz val="11"/>
        <color theme="1"/>
        <rFont val="Calibri"/>
        <family val="2"/>
        <scheme val="minor"/>
      </rPr>
      <t>48 heures</t>
    </r>
    <r>
      <rPr>
        <sz val="11"/>
        <color theme="1"/>
        <rFont val="Calibri"/>
        <family val="2"/>
        <scheme val="minor"/>
      </rPr>
      <t xml:space="preserve"> est exigé pour une location d'espace</t>
    </r>
  </si>
  <si>
    <r>
      <t>Un délai de</t>
    </r>
    <r>
      <rPr>
        <b/>
        <sz val="11"/>
        <color theme="1"/>
        <rFont val="Calibri"/>
        <family val="2"/>
        <scheme val="minor"/>
      </rPr>
      <t xml:space="preserve"> 10 jours </t>
    </r>
    <r>
      <rPr>
        <sz val="11"/>
        <color theme="1"/>
        <rFont val="Calibri"/>
        <family val="2"/>
        <scheme val="minor"/>
      </rPr>
      <t>est exigé pour tous les autres types d'activités</t>
    </r>
  </si>
  <si>
    <t>Réservation d'espace</t>
  </si>
  <si>
    <t>Particularités / Besoin audiovisuel</t>
  </si>
  <si>
    <t>Alcool et alimentation</t>
  </si>
  <si>
    <t>Service et/ou consommation d'alcool</t>
  </si>
  <si>
    <t>Fournisseur</t>
  </si>
  <si>
    <t>AGECAR</t>
  </si>
  <si>
    <t>Service et/ou consommation de nourriture</t>
  </si>
  <si>
    <t>Besoins techniques</t>
  </si>
  <si>
    <t>Canon de projection</t>
  </si>
  <si>
    <t>Ordinateur</t>
  </si>
  <si>
    <t>Ordinateur et canon (kit)</t>
  </si>
  <si>
    <t>Internet</t>
  </si>
  <si>
    <t>TV / DVD</t>
  </si>
  <si>
    <t>Type de présentation</t>
  </si>
  <si>
    <t>Numéro de téléphone :</t>
  </si>
  <si>
    <t>Powerpoint</t>
  </si>
  <si>
    <t>Audio / musicale</t>
  </si>
  <si>
    <t>Vidéo</t>
  </si>
  <si>
    <t>Lutrin / microphone</t>
  </si>
  <si>
    <t>scène</t>
  </si>
  <si>
    <t>Éclairage</t>
  </si>
  <si>
    <t>Enregistrement</t>
  </si>
  <si>
    <t>Ambiant</t>
  </si>
  <si>
    <t>Spots</t>
  </si>
  <si>
    <t>Audio</t>
  </si>
  <si>
    <t>Signature :</t>
  </si>
  <si>
    <t>Micros (quantité :</t>
  </si>
  <si>
    <t>)</t>
  </si>
  <si>
    <t>Est-ce que vous désirez tenir un second bar ? (répondez par oui ou non)</t>
  </si>
  <si>
    <t>Prénom et nom</t>
  </si>
  <si>
    <t>Code permanent</t>
  </si>
  <si>
    <r>
      <t xml:space="preserve">Section 6 - </t>
    </r>
    <r>
      <rPr>
        <sz val="16"/>
        <color theme="1"/>
        <rFont val="Calibri"/>
        <family val="2"/>
        <scheme val="minor"/>
      </rPr>
      <t>Publication de l'événement</t>
    </r>
  </si>
  <si>
    <r>
      <t xml:space="preserve">Section 7 - </t>
    </r>
    <r>
      <rPr>
        <sz val="16"/>
        <color theme="1"/>
        <rFont val="Calibri"/>
        <family val="2"/>
        <scheme val="minor"/>
      </rPr>
      <t>Acceptation des termes du contrat</t>
    </r>
  </si>
  <si>
    <t>IMPORTANT</t>
  </si>
  <si>
    <t>En vertu du permis d’alcool octroyé au bar le Baromètre, nous demandons le retour de toutes les bouteilles pleines, entamées ou vides à la fin de la soirée.</t>
  </si>
  <si>
    <t>L’AGECAR fournit un fond de caisse de 500 $. Vous devrez faire la fermeture de votre caisse avec l'assistance de la/du barmaid/barman à la fin de la soirée.</t>
  </si>
  <si>
    <t>Calcul des bénéfices</t>
  </si>
  <si>
    <t>Bar d'association</t>
  </si>
  <si>
    <t>L'association récolte 100% des bénéfices du second bar (revenus moins les dépenses)</t>
  </si>
  <si>
    <t>Revenus = ventes au second bar</t>
  </si>
  <si>
    <t>Dépenses = bouteilles d'alcool achetées moins les bouteilles retournées</t>
  </si>
  <si>
    <t>Note : vous gardez la totalité de vos pourboires</t>
  </si>
  <si>
    <t>Bar principal</t>
  </si>
  <si>
    <t>Palier</t>
  </si>
  <si>
    <t>de 1501$ à 2250$</t>
  </si>
  <si>
    <t>de 0$ à 750$</t>
  </si>
  <si>
    <t>de 750$ à 1500$</t>
  </si>
  <si>
    <t>2250$ et plus</t>
  </si>
  <si>
    <t>Bénéfice potentiel</t>
  </si>
  <si>
    <t>jusqu’à 37,50$</t>
  </si>
  <si>
    <t>jusqu’à 112,50$</t>
  </si>
  <si>
    <t>jusqu’à 225,00$</t>
  </si>
  <si>
    <t>37,50$ + 10% sur les 750$ suivant</t>
  </si>
  <si>
    <t>Calcul du montant accordé</t>
  </si>
  <si>
    <t>112,50$ + 15% sur les 750$ suivant</t>
  </si>
  <si>
    <t>225,00$ + 20% sur le reste</t>
  </si>
  <si>
    <t>Calcul palier # 4</t>
  </si>
  <si>
    <t>Calcul palier # 2</t>
  </si>
  <si>
    <t>Bénéfice = 52,00$</t>
  </si>
  <si>
    <t>37,50$ + (10 % X 145,00$)</t>
  </si>
  <si>
    <t>895,00$ - 750,00$ = 145,00$</t>
  </si>
  <si>
    <r>
      <rPr>
        <b/>
        <sz val="12"/>
        <color theme="1"/>
        <rFont val="Calibri"/>
        <family val="2"/>
        <scheme val="minor"/>
      </rPr>
      <t>Exemple 2 :</t>
    </r>
    <r>
      <rPr>
        <sz val="12"/>
        <color theme="1"/>
        <rFont val="Calibri"/>
        <family val="2"/>
        <scheme val="minor"/>
      </rPr>
      <t xml:space="preserve"> 895,00$ de ventes</t>
    </r>
  </si>
  <si>
    <t>2758,00$ - 2250,00$ = 508,00$</t>
  </si>
  <si>
    <t>225,00$ + (20 % X 508,00$)</t>
  </si>
  <si>
    <t>Bénéfice = 326,60$</t>
  </si>
  <si>
    <t># 1</t>
  </si>
  <si>
    <t># 2</t>
  </si>
  <si>
    <t># 3</t>
  </si>
  <si>
    <t># 4</t>
  </si>
  <si>
    <t>Allez à la section 7</t>
  </si>
  <si>
    <t>Affiches publicitaires</t>
  </si>
  <si>
    <t>Téléviseur de l'UQAR</t>
  </si>
  <si>
    <t>Page Facebook de l'AGECAR</t>
  </si>
  <si>
    <t>vp.communication.agecar@gmail.com</t>
  </si>
  <si>
    <t>communautaire@uqar.ca</t>
  </si>
  <si>
    <t>Pour diffuser l’information sur la page Facebook de l’AGECAR et du Baromètre, vous pouvez envoyer le lien de votre événement Facebook à :</t>
  </si>
  <si>
    <t>Vous avez droit à 10 affiches 11" X 17" impression couleurs, dont 5 seront installées aux endroits stratégiques dans l’université. Vous devez faire parvenir le document en jpeg ou pdf au moins 10 jours avant votre soirée à :</t>
  </si>
  <si>
    <t>agecar@uqar.ca</t>
  </si>
  <si>
    <t xml:space="preserve">Vous pouvez envoyer un Powerpoint en format 16 : 9 ou une image en jpg de format 1920 X 1080 pixels à l’adresse  </t>
  </si>
  <si>
    <t>Si vous avez besoin de micros supplémentaires, veuillez communiquer avec les Services de Technologie de l'Information de l'UQAR</t>
  </si>
  <si>
    <t xml:space="preserve"> veuillez tout d'abord accepter les termes du présent contrat</t>
  </si>
  <si>
    <t>Employé(e) de l'UQAR</t>
  </si>
  <si>
    <r>
      <t xml:space="preserve">Section 7 - </t>
    </r>
    <r>
      <rPr>
        <sz val="16"/>
        <color theme="1"/>
        <rFont val="Calibri"/>
        <family val="2"/>
        <scheme val="minor"/>
      </rPr>
      <t>Publication de l'événement</t>
    </r>
  </si>
  <si>
    <t>Allez à la section 2</t>
  </si>
  <si>
    <t>(Si vous ne le savez pas encore, inscrivez "à venir")</t>
  </si>
  <si>
    <t>Local</t>
  </si>
  <si>
    <t>Alcool</t>
  </si>
  <si>
    <t>Vous pouvez maintenant passer votre commande d'alcool</t>
  </si>
  <si>
    <t>Allez à la section 3</t>
  </si>
  <si>
    <t>Section</t>
  </si>
  <si>
    <t>incomplète</t>
  </si>
  <si>
    <t>Note : nous vous rappelons que ce formulaire concerne uniquement le Café l'Auriculaire ainsi que le Bar le Baromètre. Pour la réservation de tout autre local, veuillez vous rendre sur le moodle de l'UQAR en cliquant sur ce lien :</t>
  </si>
  <si>
    <t>Note : vous devez savoir que nous ne pouvons pas bloquer l'accès aux autres usagés (le local ne peut pas vous être exclusif). En le réservant, vous vous assurez qu'un autre événement n'entrera pas en conflit avec le vôtre. Vous pouvez vous réserver quelques tables en y mettant une affichette "RÉSERVÉ". Vous pouvez également mettre une affiche à l'extérieur pour annoncer votre événement EN Y INDIQUANT CLAIREMENT : "Ouvert à tous" ou "Bienvenue à tous".</t>
  </si>
  <si>
    <t>Section 2</t>
  </si>
  <si>
    <t>Allez à la section 5</t>
  </si>
  <si>
    <t>Formulaire unique</t>
  </si>
  <si>
    <t>Section 4</t>
  </si>
  <si>
    <t>oui -oui</t>
  </si>
  <si>
    <t>oui - non</t>
  </si>
  <si>
    <t>non - oui</t>
  </si>
  <si>
    <t>non - non</t>
  </si>
  <si>
    <t>N/A</t>
  </si>
  <si>
    <t>Section 5</t>
  </si>
  <si>
    <t>micros</t>
  </si>
  <si>
    <t>sans micro</t>
  </si>
  <si>
    <t>Qustion 1</t>
  </si>
  <si>
    <t>nb micro</t>
  </si>
  <si>
    <t>Allez à la section 6</t>
  </si>
  <si>
    <t>Section 6</t>
  </si>
  <si>
    <t>Publicité</t>
  </si>
  <si>
    <t>Votre formulaire est maintenent valide. VEUILLEZ LE SAUVEGARDER dès maintenant et</t>
  </si>
  <si>
    <t>Cliquez ICI</t>
  </si>
  <si>
    <t>des heures d'affaires ? (choisir parmi les options)</t>
  </si>
  <si>
    <t>en partie</t>
  </si>
  <si>
    <t>Section 7</t>
  </si>
  <si>
    <t>Nourriture</t>
  </si>
  <si>
    <t>Jeudi de financement - Asso</t>
  </si>
  <si>
    <t>Jeudi financement - Asso</t>
  </si>
  <si>
    <t>Audio/video</t>
  </si>
  <si>
    <r>
      <t xml:space="preserve">Section 4 - </t>
    </r>
    <r>
      <rPr>
        <sz val="16"/>
        <color theme="1"/>
        <rFont val="Calibri"/>
        <family val="2"/>
        <scheme val="minor"/>
      </rPr>
      <t>Autres besoins particuliers</t>
    </r>
    <r>
      <rPr>
        <b/>
        <sz val="16"/>
        <color theme="1"/>
        <rFont val="Calibri"/>
        <family val="2"/>
        <scheme val="minor"/>
      </rPr>
      <t xml:space="preserve"> (facultatif)</t>
    </r>
  </si>
  <si>
    <t>publicité</t>
  </si>
  <si>
    <t>bar oui</t>
  </si>
  <si>
    <t>bar non</t>
  </si>
  <si>
    <t>second bar</t>
  </si>
  <si>
    <t>Nous ne pouvons traiter votre demande puisque vous n'acceptez pas les termes du présent contrat</t>
  </si>
  <si>
    <t>Section incomplète</t>
  </si>
  <si>
    <t>Formulaire unique de réservation de locaux, commande d'alcool</t>
  </si>
  <si>
    <t>et commande traiteur</t>
  </si>
  <si>
    <t>Passer une commande d'alcool et/ou traiteur ? (répondez par oui ou non) :</t>
  </si>
  <si>
    <t>Vous pouvez passer votre commande d'alcool et/ou traiteur</t>
  </si>
  <si>
    <t>Vous pouvez maintenant passer votre commande d'alcool et/ou traiteur</t>
  </si>
  <si>
    <t>Bon de commande d'alcool et/ou traiteur</t>
  </si>
  <si>
    <t>Vous pouvez en tout temps retourner au début du formulaire</t>
  </si>
  <si>
    <t>Prix                       à la caisse</t>
  </si>
  <si>
    <t>Nombre       de caisses</t>
  </si>
  <si>
    <t>Total</t>
  </si>
  <si>
    <t>unités</t>
  </si>
  <si>
    <t>Client</t>
  </si>
  <si>
    <t>Vins disponibles</t>
  </si>
  <si>
    <t>Nombre           de bouteilles</t>
  </si>
  <si>
    <t>Commande spéciale de vins</t>
  </si>
  <si>
    <t>Il est possible de commander d'autres vins que ceux disponibles. Voir les consignes à la prochaine section.</t>
  </si>
  <si>
    <t>Prix unitaire affiché à la SAQ</t>
  </si>
  <si>
    <t>ml</t>
  </si>
  <si>
    <t>Les prix n'inclues pas les taxes.</t>
  </si>
  <si>
    <t>https://www.saq.com/fr/store/33505</t>
  </si>
  <si>
    <t>Note :</t>
  </si>
  <si>
    <t>1) Vous devez nous faire parvenir votre bon de commande au moins 7 jours avant votre événement</t>
  </si>
  <si>
    <t>Nous possédons une sélection de vins à nos bureaux (Local E-220). Vous pouvez communiquer avec nous pour en connaître la liste ou</t>
  </si>
  <si>
    <t>faire une commande spéciale de vin en vous rendant sur le site de la SAQ Rimouski :</t>
  </si>
  <si>
    <t>Faites votre sélection en prenant en note le code SAQ, le nom du produit, le format et le prix affiché. Remplissez le tableau qui suit.</t>
  </si>
  <si>
    <t>2) Nous ne pouvons garantir la disponibilité des produits (le site de la SAQ n'est pas nécessairement à jour)</t>
  </si>
  <si>
    <t>3) Des frais de gestion s'appliquent (ils s'ajouteront automatiquement dans le bon de commande qui suit)</t>
  </si>
  <si>
    <t>S'il est trop tard, communiquez avec l'AGECAR pour connaître la sélection de vins que nous avons à nos bureaux (Local E-220)</t>
  </si>
  <si>
    <t>5) Seuls les produits consommés vous seront facturés</t>
  </si>
  <si>
    <t>4) Les prix n'incluent pas les taxes (même s'il sont inclus dans l'affichage de la SAQ)</t>
  </si>
  <si>
    <t>Frais de gestion par bouteille</t>
  </si>
  <si>
    <t>Personne, groupe ou association non relié(e) à l'UQAR</t>
  </si>
  <si>
    <t>Service traiteur</t>
  </si>
  <si>
    <t>Thermos de café (incluant lait et sucre)</t>
  </si>
  <si>
    <t>unité</t>
  </si>
  <si>
    <t>Chocolatines</t>
  </si>
  <si>
    <t>Nombre</t>
  </si>
  <si>
    <t>à discuter</t>
  </si>
  <si>
    <t>Nous ne fournissons pas les coupes</t>
  </si>
  <si>
    <t>Tasses à café</t>
  </si>
  <si>
    <t>Nous ne demandons pas de dépôt pour l'emprunt. Seul le matériel non retourné vous sera facturé.</t>
  </si>
  <si>
    <t>Si vous n'êtes pas prêt à passer votre commande, veuillez sauvegarder votre demande dès maintenant et revenir plus tard</t>
  </si>
  <si>
    <t>Soumission produite pour :</t>
  </si>
  <si>
    <t>Bières</t>
  </si>
  <si>
    <t>Vins</t>
  </si>
  <si>
    <t>Location de matériel</t>
  </si>
  <si>
    <t>TPS</t>
  </si>
  <si>
    <t>TVQ</t>
  </si>
  <si>
    <t>Sous-Total</t>
  </si>
  <si>
    <r>
      <t xml:space="preserve">Consignes sur les canettes </t>
    </r>
    <r>
      <rPr>
        <sz val="12"/>
        <color theme="1"/>
        <rFont val="Calibri"/>
        <family val="2"/>
        <scheme val="minor"/>
      </rPr>
      <t>(non taxable)</t>
    </r>
  </si>
  <si>
    <t>Les prix n'incluent pas les taxes, ni les consignes</t>
  </si>
  <si>
    <t>N'oubliez pas de nous retourner les produits non consommés ainsi que le matériel louer DÈS QUE VOTRE ÉVÉNEMENT SERA TERMINÉ.</t>
  </si>
  <si>
    <t>Le total ci-dessous ne tient pas en compte la location de matériel non retourné.</t>
  </si>
  <si>
    <t>Après votre événement, une facture officielle vous sera envoyée avec les détails de paiement.</t>
  </si>
  <si>
    <t>Dès que votre événement est terminé, veuillez retourner les produits non consommés; soit au Baromètre, soit à nos bureaux (E-220).</t>
  </si>
  <si>
    <t>Remplissez les cases bleues qui correspondent aux produits que vous voulez commander.</t>
  </si>
  <si>
    <t>Référez-vous aux informations complémentaires qui se trouvent à la droite des différents tableaux.</t>
  </si>
  <si>
    <t>Voyez le prix estimé de votre commande tout au bas de la page et suivez les directives.</t>
  </si>
  <si>
    <t>Une facture officielle vous sera envoyée avec les détails du mode de paiement.</t>
  </si>
  <si>
    <t>Bon de commande</t>
  </si>
  <si>
    <t>Si vous n'êtes pas prêt pour passer votre commande, VEUILLEZ SAUVEGARDER DÈS MAINTENANT et</t>
  </si>
  <si>
    <t>Allez à la toute fin du formulaire</t>
  </si>
  <si>
    <t>Oupsss! Ce formulaire concerne la réservation de local et/ou commande de produits. Veuillez répondre "oui" à au moins une question</t>
  </si>
  <si>
    <t>Événement :</t>
  </si>
  <si>
    <t>Responsable :</t>
  </si>
  <si>
    <t>Organisé par :</t>
  </si>
  <si>
    <t>Courriel :</t>
  </si>
  <si>
    <t>Bon de commande d'alcool</t>
  </si>
  <si>
    <t>Quantité à facturer</t>
  </si>
  <si>
    <t>Liqueurs et crèmes alcoolisées</t>
  </si>
  <si>
    <t>Abricot Brandy</t>
  </si>
  <si>
    <t>26 oz</t>
  </si>
  <si>
    <t>Triple sec</t>
  </si>
  <si>
    <t>Amaretto Monalisa</t>
  </si>
  <si>
    <t>40 oz</t>
  </si>
  <si>
    <t>Baileys' L’Original</t>
  </si>
  <si>
    <t>Chartreuse Verte</t>
  </si>
  <si>
    <t>13 oz</t>
  </si>
  <si>
    <t>Curaçao</t>
  </si>
  <si>
    <t>Jaggermeister</t>
  </si>
  <si>
    <t>Malibu</t>
  </si>
  <si>
    <t>Midori</t>
  </si>
  <si>
    <t>Ricard</t>
  </si>
  <si>
    <t>Stinger</t>
  </si>
  <si>
    <t>Soho</t>
  </si>
  <si>
    <t>Sortilège</t>
  </si>
  <si>
    <t>Tia Maria</t>
  </si>
  <si>
    <t>Gin</t>
  </si>
  <si>
    <t>Gordon</t>
  </si>
  <si>
    <t>Ungava</t>
  </si>
  <si>
    <t>Gin St-Laurent</t>
  </si>
  <si>
    <t>Whiskey &amp; Scotch</t>
  </si>
  <si>
    <t>Jameson</t>
  </si>
  <si>
    <t>Canadian Club</t>
  </si>
  <si>
    <t>Fireball</t>
  </si>
  <si>
    <t>Rhum</t>
  </si>
  <si>
    <t>Bacardi Blanc</t>
  </si>
  <si>
    <t>Captain Morgan épicé</t>
  </si>
  <si>
    <t>Havana Club</t>
  </si>
  <si>
    <t>Téquila</t>
  </si>
  <si>
    <t>Vodka</t>
  </si>
  <si>
    <t>Jus</t>
  </si>
  <si>
    <t>Jus d’Orange</t>
  </si>
  <si>
    <t>960 ml</t>
  </si>
  <si>
    <t>Jus d’Ananas</t>
  </si>
  <si>
    <t>Jus Tropical</t>
  </si>
  <si>
    <t>Jus de Pamplemousse</t>
  </si>
  <si>
    <t>Jus de Canneberge</t>
  </si>
  <si>
    <t>Clamato</t>
  </si>
  <si>
    <t>Liqueurs et autres</t>
  </si>
  <si>
    <t>Pepsi</t>
  </si>
  <si>
    <t>2 litres</t>
  </si>
  <si>
    <t>7-Up</t>
  </si>
  <si>
    <t>Tonic</t>
  </si>
  <si>
    <t>Shooters</t>
  </si>
  <si>
    <t>Grand Total</t>
  </si>
  <si>
    <t>Les prix sont sujets à changement sans préavis</t>
  </si>
  <si>
    <t>Chaque bouteille, pleine, vide ou entamée, doit être retournée au bar après la soirée (50$ d'amende par bouteille)</t>
  </si>
  <si>
    <t>Formulaire de commande Restaurateur</t>
  </si>
  <si>
    <t>Numéro de client:</t>
  </si>
  <si>
    <t>Succursale d'approv.:</t>
  </si>
  <si>
    <t xml:space="preserve">Nom propriétaire: </t>
  </si>
  <si>
    <t>Baromètre UQAR-AGECAR</t>
  </si>
  <si>
    <t>Date:</t>
  </si>
  <si>
    <t>Catégorie:</t>
  </si>
  <si>
    <t>A</t>
  </si>
  <si>
    <t>BTLS</t>
  </si>
  <si>
    <t>caisses</t>
  </si>
  <si>
    <t>Code
Article</t>
  </si>
  <si>
    <t>Quantité
Cmdée en bouteille</t>
  </si>
  <si>
    <t>UM</t>
  </si>
  <si>
    <t>CS</t>
  </si>
  <si>
    <t>UVC</t>
  </si>
  <si>
    <t>CUP</t>
  </si>
  <si>
    <t>Catégorie</t>
  </si>
  <si>
    <t>BT</t>
  </si>
  <si>
    <t>Association :</t>
  </si>
  <si>
    <t>Produits</t>
  </si>
  <si>
    <t>Donné durant l'événement</t>
  </si>
  <si>
    <t>Retour en fin de soirée</t>
  </si>
  <si>
    <t>Mettre l'événement au calendrier</t>
  </si>
  <si>
    <t>Passer la commande à la SAQ</t>
  </si>
  <si>
    <t>Passer la commande au Baromètre</t>
  </si>
  <si>
    <t>Aller chercher la commande à la SAQ</t>
  </si>
  <si>
    <t>Envoyer courriel au client - Instructions de récupération de commande</t>
  </si>
  <si>
    <t>Envoyer courriel au client - confirmation</t>
  </si>
  <si>
    <t>Produire la facture et l'envoyer au client</t>
  </si>
  <si>
    <t>Payer Financement</t>
  </si>
  <si>
    <t>Encaisser le paiement</t>
  </si>
  <si>
    <t>Tâches par événement</t>
  </si>
  <si>
    <t>Détails</t>
  </si>
  <si>
    <t>Début :</t>
  </si>
  <si>
    <t>Fin :</t>
  </si>
  <si>
    <t>Lieu :</t>
  </si>
  <si>
    <t xml:space="preserve">Courriel : </t>
  </si>
  <si>
    <t>Demande reçu via :</t>
  </si>
  <si>
    <t>Facturer à l'ordre de :</t>
  </si>
  <si>
    <t>Vous devez inscrire le nom du local avant de pouvoir remplir le bon de commande</t>
  </si>
  <si>
    <t>Lieu de l'événement (Local) :</t>
  </si>
  <si>
    <t>Lieu de l'événement</t>
  </si>
  <si>
    <t>Local section 2</t>
  </si>
  <si>
    <t>Local section 3</t>
  </si>
  <si>
    <t>Avez-vous d'autres demandes qui ne vous ont pas été suggérées dans ce formulaire ? (répondez par oui ou non)</t>
  </si>
  <si>
    <r>
      <t xml:space="preserve">Section 6 - </t>
    </r>
    <r>
      <rPr>
        <sz val="16"/>
        <color theme="0"/>
        <rFont val="Calibri"/>
        <family val="2"/>
        <scheme val="minor"/>
      </rPr>
      <t>Autres demandes particulières</t>
    </r>
    <r>
      <rPr>
        <b/>
        <sz val="16"/>
        <color theme="0"/>
        <rFont val="Calibri"/>
        <family val="2"/>
        <scheme val="minor"/>
      </rPr>
      <t xml:space="preserve"> (facultatif)</t>
    </r>
  </si>
  <si>
    <t>Nourriture :</t>
  </si>
  <si>
    <t>Autres demandes :</t>
  </si>
  <si>
    <t>Commande :</t>
  </si>
  <si>
    <t>commande à faire</t>
  </si>
  <si>
    <t>commande faite</t>
  </si>
  <si>
    <t>Commande SAQ</t>
  </si>
  <si>
    <t>Commande Baromètre</t>
  </si>
  <si>
    <t>Commande Auriculaire</t>
  </si>
  <si>
    <t>Location Matériel</t>
  </si>
  <si>
    <t>Détails - Commande</t>
  </si>
  <si>
    <t>Note</t>
  </si>
  <si>
    <t>Chaque nouvelle demande doit être faite à partir d'un formulaire vierge - NE PAS essayer de sauver du temps avec une ancienne demande que vous auriez déjà faite dans le passé</t>
  </si>
  <si>
    <r>
      <t xml:space="preserve">Veuillez remplir le formulaire </t>
    </r>
    <r>
      <rPr>
        <b/>
        <sz val="14"/>
        <color theme="1"/>
        <rFont val="Calibri"/>
        <family val="2"/>
        <scheme val="minor"/>
      </rPr>
      <t>en cliquant sur</t>
    </r>
    <r>
      <rPr>
        <sz val="14"/>
        <color theme="1"/>
        <rFont val="Calibri"/>
        <family val="2"/>
        <scheme val="minor"/>
      </rPr>
      <t xml:space="preserve"> </t>
    </r>
    <r>
      <rPr>
        <b/>
        <sz val="14"/>
        <color theme="1"/>
        <rFont val="Calibri"/>
        <family val="2"/>
        <scheme val="minor"/>
      </rPr>
      <t>TOUTES</t>
    </r>
    <r>
      <rPr>
        <sz val="14"/>
        <color theme="1"/>
        <rFont val="Calibri"/>
        <family val="2"/>
        <scheme val="minor"/>
      </rPr>
      <t xml:space="preserve"> les cases bleues </t>
    </r>
    <r>
      <rPr>
        <b/>
        <sz val="14"/>
        <color theme="1"/>
        <rFont val="Calibri"/>
        <family val="2"/>
        <scheme val="minor"/>
      </rPr>
      <t>EN SUIVANT LES ÉTAPES DANS L'ORDRE</t>
    </r>
    <r>
      <rPr>
        <sz val="14"/>
        <color theme="1"/>
        <rFont val="Calibri"/>
        <family val="2"/>
        <scheme val="minor"/>
      </rPr>
      <t>. Certaines cases comportent un choix prédéfini à faire; vous devez alors cliquer sur le symbole      qui apparaîtra à droite de la case, faites votre choix parmi la liste proposée. D'autres cases devront être remplies par du texte (au meilleur de votre connaissance).</t>
    </r>
    <r>
      <rPr>
        <b/>
        <sz val="14"/>
        <color theme="1"/>
        <rFont val="Calibri"/>
        <family val="2"/>
        <scheme val="minor"/>
      </rPr>
      <t xml:space="preserve"> IMPORTANT :</t>
    </r>
    <r>
      <rPr>
        <sz val="14"/>
        <color theme="1"/>
        <rFont val="Calibri"/>
        <family val="2"/>
        <scheme val="minor"/>
      </rPr>
      <t xml:space="preserve"> Ne laissez aucune case vide.</t>
    </r>
  </si>
  <si>
    <t>Ce formulaire est expiré. Pour avoir plus d'informations à ce sujet, veuillez</t>
  </si>
  <si>
    <t>Cliquer ici</t>
  </si>
  <si>
    <r>
      <t xml:space="preserve">Note : </t>
    </r>
    <r>
      <rPr>
        <sz val="14"/>
        <color theme="1"/>
        <rFont val="Calibri"/>
        <family val="2"/>
        <scheme val="minor"/>
      </rPr>
      <t xml:space="preserve">ce formulaire concerne uniquement </t>
    </r>
    <r>
      <rPr>
        <b/>
        <sz val="14"/>
        <color theme="1"/>
        <rFont val="Calibri"/>
        <family val="2"/>
        <scheme val="minor"/>
      </rPr>
      <t xml:space="preserve">le Café l'Auriculaire </t>
    </r>
    <r>
      <rPr>
        <sz val="14"/>
        <color theme="1"/>
        <rFont val="Calibri"/>
        <family val="2"/>
        <scheme val="minor"/>
      </rPr>
      <t>ainsi que</t>
    </r>
    <r>
      <rPr>
        <b/>
        <sz val="14"/>
        <color theme="1"/>
        <rFont val="Calibri"/>
        <family val="2"/>
        <scheme val="minor"/>
      </rPr>
      <t xml:space="preserve"> le Bar le Baromètre. </t>
    </r>
    <r>
      <rPr>
        <sz val="14"/>
        <color theme="1"/>
        <rFont val="Calibri"/>
        <family val="2"/>
        <scheme val="minor"/>
      </rPr>
      <t>Pour la réservation de tout autre local, veuillez vous rendre sur le moodle de l'UQAR en cliquant sur ce lien :</t>
    </r>
  </si>
  <si>
    <t>Instructions finales</t>
  </si>
  <si>
    <t>Géré par les SAE</t>
  </si>
  <si>
    <t>Vous devez sauvegarder votre document dès maintenant et le faire parvenir par courriel à TOUTES LES ADRESSES suivantes :</t>
  </si>
  <si>
    <t>Navigation rapide dans le formulaire</t>
  </si>
  <si>
    <t>Cliquez ici</t>
  </si>
  <si>
    <r>
      <t xml:space="preserve">Pour aller à la </t>
    </r>
    <r>
      <rPr>
        <b/>
        <sz val="14"/>
        <color theme="1"/>
        <rFont val="Calibri"/>
        <family val="2"/>
        <scheme val="minor"/>
      </rPr>
      <t>Section 1</t>
    </r>
    <r>
      <rPr>
        <sz val="14"/>
        <color theme="1"/>
        <rFont val="Calibri"/>
        <family val="2"/>
        <scheme val="minor"/>
      </rPr>
      <t xml:space="preserve"> - renseignements généraux</t>
    </r>
  </si>
  <si>
    <t>Pour aller au formulaire des Services Aux Étudiants</t>
  </si>
  <si>
    <t>Pour aller au bon de commande d'alcool et/ou traiteur</t>
  </si>
  <si>
    <t>Ce formulaire ne vous concerne pas</t>
  </si>
  <si>
    <t>Désirez-vous emprunter un bac pour garder le stock au frais ? (Répondez par oui ou non)</t>
  </si>
  <si>
    <t>Autres</t>
  </si>
  <si>
    <t>Cocktails</t>
  </si>
  <si>
    <t>Produits que vous prévoyez vendre</t>
  </si>
  <si>
    <r>
      <rPr>
        <b/>
        <sz val="12"/>
        <color theme="1"/>
        <rFont val="Calibri"/>
        <family val="2"/>
        <scheme val="minor"/>
      </rPr>
      <t xml:space="preserve">Prix de vente </t>
    </r>
    <r>
      <rPr>
        <sz val="12"/>
        <color theme="1"/>
        <rFont val="Calibri"/>
        <family val="2"/>
        <scheme val="minor"/>
      </rPr>
      <t>(ex : 1 pour 3$ ou 4 pour 10$)</t>
    </r>
  </si>
  <si>
    <t>Vous devez fournir la liste de prix de vente des items de votre bar d'asso en même temps que la commande d'alcool</t>
  </si>
  <si>
    <r>
      <t>Autres produits</t>
    </r>
    <r>
      <rPr>
        <sz val="14"/>
        <color rgb="FFC00000"/>
        <rFont val="Calibri"/>
        <family val="2"/>
        <scheme val="minor"/>
      </rPr>
      <t xml:space="preserve"> (non remboursable)</t>
    </r>
  </si>
  <si>
    <t>Jeudi de financement</t>
  </si>
  <si>
    <t>Formulaire rempli</t>
  </si>
  <si>
    <t>Passer la commande à l'Auriculaire (incluant la location de matériel)</t>
  </si>
  <si>
    <t>Vérifier la disponibilité du matériel de location</t>
  </si>
  <si>
    <t>Préparer la commande d'alcool (incluant la location de matériel)</t>
  </si>
  <si>
    <t>Vérifier la concordance entre "passer une commande d'alcool et/ou traiteur" de la section 2 du formulaire unique et le bon de commande</t>
  </si>
  <si>
    <t>marc.agecar@gmail.com</t>
  </si>
  <si>
    <t>marc_guilbeault@uqar.ca</t>
  </si>
  <si>
    <t>agecar-instances@uqar.ca</t>
  </si>
  <si>
    <t>Votre formulaire est EXPIRÉ ou NON VALIDE pour l'une des raisons suivantes :</t>
  </si>
  <si>
    <t>Pour passer une commande d'alcool et/ou traiteur</t>
  </si>
  <si>
    <t>Pour nous faire parvenir votre formulaire</t>
  </si>
  <si>
    <t>Veuillez tout d'abord compléter la Section 1 - Renseignements généraux</t>
  </si>
  <si>
    <t>Étant donné que votre événement se déroulera en partie EN DEHORS de nos heures d'ouverture, vous devez également remplir le formulaire des Services Aux Étudiant</t>
  </si>
  <si>
    <r>
      <t xml:space="preserve">Enregistrez le formulaire et faites-le parvenir à </t>
    </r>
    <r>
      <rPr>
        <b/>
        <sz val="14"/>
        <color theme="1"/>
        <rFont val="Calibri"/>
        <family val="2"/>
        <scheme val="minor"/>
      </rPr>
      <t>TOUTES</t>
    </r>
    <r>
      <rPr>
        <sz val="14"/>
        <color theme="1"/>
        <rFont val="Calibri"/>
        <family val="2"/>
        <scheme val="minor"/>
      </rPr>
      <t xml:space="preserve"> les adresses courriel indiquées à la fin du formulaire (les adresses vont varier selon vos besoins)</t>
    </r>
  </si>
  <si>
    <t>Si vous avez besoin d'aide n'hésitez pas à nous appeler au (418) 724-1523</t>
  </si>
  <si>
    <t>Veuillez s'il vous plaît répondre à la question de la présente section pour avoir accès aux autres sections qui vous concernent</t>
  </si>
  <si>
    <t>Veuillez s'il vous plaît inscrire le nom et le code permanent d'au moins une personne responsable du second bar</t>
  </si>
  <si>
    <t>Vous n'avez pas à remplir cette section</t>
  </si>
  <si>
    <t>Vous n'avez pas à lire cette section</t>
  </si>
  <si>
    <t>De quel local s'agit-il ? (veuillez faire votre choix parmi les suivants) :</t>
  </si>
  <si>
    <t>Est-ce que vous voulez que cet événement serve de financement à votre association ? (répondez par oui ou non)</t>
  </si>
  <si>
    <t>Veuillez inscrire "oui" ou "non" à chacun de vos besoins audio-visuel parmi la liste suivante :</t>
  </si>
  <si>
    <t>Câblage nécessaire pour un groupe de musique</t>
  </si>
  <si>
    <t>Est-ce que vous prenez en charge la musique ? (répondez par oui ou non)</t>
  </si>
  <si>
    <t>IMPORTANT : Veuillez mentionner sur chacune de vos publicités : "Nous rappelons que l'AGECAR n'encourage pas la consommation excessive d'alcool. Il est aussi interdit de fumer en dehors de zones autorisées et prévues à cet effet."</t>
  </si>
  <si>
    <t>Vous pouvez envoyer un texte d’un maximum de 300 mots en format doc avec le lien Facebook de votre événement et/ou joindre une affiche en jpg ou en pdf. Le format de l’affiche peut être tabloïd 11" X 17" ou lettre 8 1/2" X 11". Envoyez le tout à :</t>
  </si>
  <si>
    <t>Les babillards de l'Université (répondez par oui ou non)</t>
  </si>
  <si>
    <t>Veuillez inscrire "oui" ou "non" à chacun des besoins audio-visuel parmi la liste suivante :</t>
  </si>
  <si>
    <t>Avez-vous d'autres besoins qui ne vous ont pas été suggérés dans ce formulaire ? (répondez par oui ou non)</t>
  </si>
  <si>
    <t>Veuillez fournir les renseignements des personnes qui seront responsables de ce second bar (caisse)</t>
  </si>
  <si>
    <t>IMPORTANT : Ces personnes doivent rester sobres tout au long de la soirée</t>
  </si>
  <si>
    <t>vous devez lire et accepter les termes suivants afin de poursuivre vos démarches de demande de financement</t>
  </si>
  <si>
    <t>Les personnes responsables du bar doivent rester sobres tout au long de la soirée.</t>
  </si>
  <si>
    <t>Vous êtes dans l’obligation d’assurer un service de vestiaire, en échange de contributions volontaires, de 21h00 à la fermeture. Les personnes responsables doivent rester sobres tout au long de la soirée.</t>
  </si>
  <si>
    <r>
      <t>Rappel : Ce formulaire concerne uniquement la réservation du Baromètre ou de l'Auriculaire EN DEHORS de nos heures d'ouverture. Pour tout autre local, veuillez communiquer avec les Services aux Étudiants à :</t>
    </r>
    <r>
      <rPr>
        <b/>
        <sz val="16"/>
        <color theme="4"/>
        <rFont val="Calibri"/>
        <family val="2"/>
        <scheme val="minor"/>
      </rPr>
      <t xml:space="preserve"> communautaire@uqar.ca</t>
    </r>
  </si>
  <si>
    <r>
      <t>Veuillez simplement mettre un</t>
    </r>
    <r>
      <rPr>
        <b/>
        <sz val="16"/>
        <rFont val="Calibri"/>
        <family val="2"/>
        <scheme val="minor"/>
      </rPr>
      <t xml:space="preserve"> "X" </t>
    </r>
    <r>
      <rPr>
        <sz val="16"/>
        <rFont val="Calibri"/>
        <family val="2"/>
        <scheme val="minor"/>
      </rPr>
      <t>dans la ou les case(s) appropriée(s) lorsqu'il y a un choix à faire</t>
    </r>
  </si>
  <si>
    <t>Est-ce que vous souhaitez qu'un technicien demeure sur place pour la durée de l'activité ?</t>
  </si>
  <si>
    <t>*Des frais pourraient être exigés pour les services d'un technicien</t>
  </si>
  <si>
    <t>Informations importantes</t>
  </si>
  <si>
    <t>Veuillez s'il vous plaît remplir toutes les cases bleues pour avoir accès aux autres sections qui vous concernent</t>
  </si>
  <si>
    <t>Vous avez tenté de faire votre demande à partir d'un formulaire qui avait déjà servi à une autre demande</t>
  </si>
  <si>
    <t>La date de l'événement que vous avez entré est déjà passée</t>
  </si>
  <si>
    <t>Veuillez SVP faire votre demande à partir d'un document vierge et assurez-vous d'entrer une date valide (postérieur à aujourd'hui)</t>
  </si>
  <si>
    <t>Vous trouverez un formulaire vierge sur le MOODLE :</t>
  </si>
  <si>
    <t>Il est possible de commander des demi-caisses</t>
  </si>
  <si>
    <t>Les prix n'incluent pas les taxes.</t>
  </si>
  <si>
    <t>12 onces</t>
  </si>
  <si>
    <t>Seuls les produits consommés vous seront facturés.</t>
  </si>
  <si>
    <t>Quantité commandée</t>
  </si>
  <si>
    <t>Tout autre équipement/aliment doit être fourni par l'asso (guenilles, couteau, fruits, grenadine, glaçons, etc.)</t>
  </si>
  <si>
    <t>Cocktails doubles</t>
  </si>
  <si>
    <t>Cocktails triples</t>
  </si>
  <si>
    <t>Ce formulaire fonctionne uniquement avec Microsoft Excel; il est INCOMPATIBLE avec Google Sheet</t>
  </si>
  <si>
    <t>Une fois votre bon de commande complété, veuillez</t>
  </si>
  <si>
    <t>Vous devez avoir complété les sections 1 et 2 du formulaire avant de pouvoir passer une commande</t>
  </si>
  <si>
    <t>Vous devez avoir répondu "oui" à la question "passer une commande…" (voir section 2 du formulaire)</t>
  </si>
  <si>
    <t>Commande à faire</t>
  </si>
  <si>
    <t>Commande faite</t>
  </si>
  <si>
    <t>?</t>
  </si>
  <si>
    <t>Commande</t>
  </si>
  <si>
    <t>en dehors des heures</t>
  </si>
  <si>
    <t>Auriculaire ou Baromètre</t>
  </si>
  <si>
    <t>Autre local</t>
  </si>
  <si>
    <t>N'oubliez pas de communiquer avec les Services Aux Étudiants pour réserver votre local   communautaire@uqar.ca</t>
  </si>
  <si>
    <t>Nb de personnes :</t>
  </si>
  <si>
    <t>Le montant du financement pour votre association sera de 15% des ventes du bar dans la plage horaire que vous aurez sélectionné; soit de 16h00 à 19h00 (4 à 7) ou de 17h00 à 20h00 (5 à 8).</t>
  </si>
  <si>
    <t>* Il se peut que certains produits ne soient plus disponibles. Vous en serez avisez si c'est le cas.</t>
  </si>
  <si>
    <t>Suggestion :</t>
  </si>
  <si>
    <t>Nombre de personne attendues :</t>
  </si>
  <si>
    <t>Auriculaire (E-030)</t>
  </si>
  <si>
    <t>Baromètre (E-120)</t>
  </si>
  <si>
    <t>*Pré-autorisation obligatoire</t>
  </si>
  <si>
    <t>Allée (salle) F-210</t>
  </si>
  <si>
    <r>
      <t>Type d'espace</t>
    </r>
    <r>
      <rPr>
        <b/>
        <sz val="14"/>
        <color theme="1"/>
        <rFont val="Calibri"/>
        <family val="2"/>
        <scheme val="minor"/>
      </rPr>
      <t xml:space="preserve"> </t>
    </r>
    <r>
      <rPr>
        <b/>
        <sz val="10"/>
        <color theme="1"/>
        <rFont val="Calibri"/>
        <family val="2"/>
        <scheme val="minor"/>
      </rPr>
      <t>(*Salle à manger : vous adresser directment à la cafétéria)</t>
    </r>
  </si>
  <si>
    <t>Approbation des Services à la communauté étudiante</t>
  </si>
  <si>
    <t>de 8h00 à 16h00</t>
  </si>
  <si>
    <r>
      <t>Une fois votre demande complétée, veuillez la faire parvenir à :</t>
    </r>
    <r>
      <rPr>
        <sz val="14"/>
        <color theme="4"/>
        <rFont val="Calibri"/>
        <family val="2"/>
        <scheme val="minor"/>
      </rPr>
      <t xml:space="preserve"> agecar@uqar.ca</t>
    </r>
    <r>
      <rPr>
        <b/>
        <sz val="14"/>
        <color theme="1"/>
        <rFont val="Calibri"/>
        <family val="2"/>
        <scheme val="minor"/>
      </rPr>
      <t xml:space="preserve"> et </t>
    </r>
    <r>
      <rPr>
        <sz val="14"/>
        <color theme="4"/>
        <rFont val="Calibri"/>
        <family val="2"/>
        <scheme val="minor"/>
      </rPr>
      <t>agecar.instances@gmail.com</t>
    </r>
  </si>
  <si>
    <r>
      <t>Une fois votre demande complétée, veuillez la faire parvenir à :</t>
    </r>
    <r>
      <rPr>
        <sz val="16"/>
        <color theme="4"/>
        <rFont val="Calibri"/>
        <family val="2"/>
        <scheme val="minor"/>
      </rPr>
      <t xml:space="preserve"> agecar@uqar.ca</t>
    </r>
    <r>
      <rPr>
        <b/>
        <sz val="16"/>
        <color theme="1"/>
        <rFont val="Calibri"/>
        <family val="2"/>
        <scheme val="minor"/>
      </rPr>
      <t xml:space="preserve"> et </t>
    </r>
    <r>
      <rPr>
        <sz val="16"/>
        <color theme="4"/>
        <rFont val="Calibri"/>
        <family val="2"/>
        <scheme val="minor"/>
      </rPr>
      <t>agecar.instances@gmail.com</t>
    </r>
  </si>
  <si>
    <r>
      <t xml:space="preserve">Note : </t>
    </r>
    <r>
      <rPr>
        <sz val="14"/>
        <rFont val="Calibri"/>
        <family val="2"/>
        <scheme val="minor"/>
      </rPr>
      <t xml:space="preserve">ce formulaire </t>
    </r>
    <r>
      <rPr>
        <b/>
        <sz val="14"/>
        <rFont val="Calibri"/>
        <family val="2"/>
        <scheme val="minor"/>
      </rPr>
      <t xml:space="preserve">ne concerne pas le local de réunions E-412. </t>
    </r>
    <r>
      <rPr>
        <sz val="14"/>
        <rFont val="Calibri"/>
        <family val="2"/>
        <scheme val="minor"/>
      </rPr>
      <t>Pour le réserver, veuillez vous présenter en personne aux bureaux de l'AGECAR ou envoyer un courriel à :</t>
    </r>
    <r>
      <rPr>
        <b/>
        <sz val="14"/>
        <rFont val="Calibri"/>
        <family val="2"/>
        <scheme val="minor"/>
      </rPr>
      <t xml:space="preserve"> </t>
    </r>
    <r>
      <rPr>
        <sz val="14"/>
        <color theme="8" tint="-0.249977111117893"/>
        <rFont val="Calibri"/>
        <family val="2"/>
        <scheme val="minor"/>
      </rPr>
      <t>agecar@uqar.ca</t>
    </r>
  </si>
  <si>
    <t>(dimanche)</t>
  </si>
  <si>
    <t>(lundi)</t>
  </si>
  <si>
    <t>(mardi)</t>
  </si>
  <si>
    <t>(mercredi)</t>
  </si>
  <si>
    <t>(jeudi)</t>
  </si>
  <si>
    <t>(vendredi)</t>
  </si>
  <si>
    <t>(samedi)</t>
  </si>
  <si>
    <t>Passer au formulaire : SCÉ</t>
  </si>
  <si>
    <t>Ce sont les Services à la Communauté Étudiante (SCÉ) qui gère la réservation de locaux en dehors de nos heures d'affaires</t>
  </si>
  <si>
    <t>Cafétéria COOPSCO</t>
  </si>
  <si>
    <t>Borsao Tocado Campo de Borja (rouge)</t>
  </si>
  <si>
    <t>Prix de base</t>
  </si>
  <si>
    <t>prix de base</t>
  </si>
  <si>
    <t>Vin</t>
  </si>
  <si>
    <t>Bières en canette</t>
  </si>
  <si>
    <t>Organisateur(s) :</t>
  </si>
  <si>
    <t>Ne pas faire payer, la facture suivra ultérieurement</t>
  </si>
  <si>
    <t>Commande L'Auriculaire</t>
  </si>
  <si>
    <t>Ne pas oublier le vin blanc au frais s'il y a lieu</t>
  </si>
  <si>
    <t>Heure</t>
  </si>
  <si>
    <t>de 16h00 à 2h00</t>
  </si>
  <si>
    <t>Unités retournés</t>
  </si>
  <si>
    <t>Unités commandés</t>
  </si>
  <si>
    <t>Vin régulier</t>
  </si>
  <si>
    <t>Bière Canette</t>
  </si>
  <si>
    <t>SAQ</t>
  </si>
  <si>
    <t>Matériel de location</t>
  </si>
  <si>
    <t>À facturer</t>
  </si>
  <si>
    <t>Consigne</t>
  </si>
  <si>
    <t>Bière canette</t>
  </si>
  <si>
    <t>Consignes sur les bières (non taxable)</t>
  </si>
  <si>
    <t>Matériel non retourné ou brisé</t>
  </si>
  <si>
    <t>Sous total</t>
  </si>
  <si>
    <t>TOTAL</t>
  </si>
  <si>
    <t>Entente de prêt de matériel</t>
  </si>
  <si>
    <t>Prêteur</t>
  </si>
  <si>
    <t>300, allée Des Ursulines Local E-220</t>
  </si>
  <si>
    <t>Rimouski (Québec)</t>
  </si>
  <si>
    <t>G5L 3A1</t>
  </si>
  <si>
    <t>Le matériel de la présente entente est prêté à :</t>
  </si>
  <si>
    <t>Quantité</t>
  </si>
  <si>
    <t>Valeur unitaire estimée</t>
  </si>
  <si>
    <t>En cas de perte, bris ou non retour, l'emprunteur s'engage à rembourser la valeur à neuf dudit matériel.</t>
  </si>
  <si>
    <t>Représentant de l'AGECAR (prêteur)</t>
  </si>
  <si>
    <t>Nom en lettres moulées</t>
  </si>
  <si>
    <t>Signature</t>
  </si>
  <si>
    <t>Responsable de l'événement (emprunteur)</t>
  </si>
  <si>
    <t>Concha Y Toro Frontera Chardonnay (blanc)</t>
  </si>
  <si>
    <t>Cidre McKeown</t>
  </si>
  <si>
    <t>24 oz</t>
  </si>
  <si>
    <t>Téquila Jimador</t>
  </si>
  <si>
    <t>Vodka (marque selon disponibilité)</t>
  </si>
  <si>
    <t>Gin St-Laurent Citrus</t>
  </si>
  <si>
    <t>IMPORTANT : Chaque cocktail doit être préparé au fur et à mesure qu'il est commandé. Le MAPAQ ne permet pas de les préparer d'avance.</t>
  </si>
  <si>
    <t>Date</t>
  </si>
  <si>
    <t>Début</t>
  </si>
  <si>
    <t>Fin</t>
  </si>
  <si>
    <t>Responsable</t>
  </si>
  <si>
    <t>But</t>
  </si>
  <si>
    <t>Nb Personnes</t>
  </si>
  <si>
    <t>respo.communication.agecar@gmail.com</t>
  </si>
  <si>
    <t>24 x 473 ml</t>
  </si>
  <si>
    <t>Amer IPA</t>
  </si>
  <si>
    <t>Griffintown</t>
  </si>
  <si>
    <t>Commande spéciale</t>
  </si>
  <si>
    <t>Bière sans alcool</t>
  </si>
  <si>
    <t>Gin Tonic prêt à boire</t>
  </si>
  <si>
    <t>Produits en canette disponibles</t>
  </si>
  <si>
    <t>Kombucha</t>
  </si>
  <si>
    <t>unité (341 ml)</t>
  </si>
  <si>
    <t>À discuter</t>
  </si>
  <si>
    <t>Schnapps aux pêches</t>
  </si>
  <si>
    <t>4 x 355 ml</t>
  </si>
  <si>
    <r>
      <t xml:space="preserve">Estimation de votre commande </t>
    </r>
    <r>
      <rPr>
        <sz val="16"/>
        <color theme="1"/>
        <rFont val="Calibri"/>
        <family val="2"/>
        <scheme val="minor"/>
      </rPr>
      <t>(ceci n'est pas une facture)</t>
    </r>
    <r>
      <rPr>
        <b/>
        <sz val="16"/>
        <color theme="1"/>
        <rFont val="Calibri"/>
        <family val="2"/>
        <scheme val="minor"/>
      </rPr>
      <t xml:space="preserve"> </t>
    </r>
    <r>
      <rPr>
        <b/>
        <sz val="12"/>
        <color theme="1"/>
        <rFont val="Calibri"/>
        <family val="2"/>
        <scheme val="minor"/>
      </rPr>
      <t>les prix sont sujet à changement sans préavis</t>
    </r>
  </si>
  <si>
    <t>3 litres</t>
  </si>
  <si>
    <t>1,89 litres</t>
  </si>
  <si>
    <t>Combien de micros ? (2 micros disponibles au bar)</t>
  </si>
  <si>
    <t>Info-Lettre</t>
  </si>
  <si>
    <t>accordé lors d'une réunion du CA ? (répondez par oui ou non)</t>
  </si>
  <si>
    <t>L'Info-Lettre (répondez par oui ou non)</t>
  </si>
  <si>
    <r>
      <t>Combien de micros ? (</t>
    </r>
    <r>
      <rPr>
        <b/>
        <sz val="12"/>
        <color rgb="FFE2DBB0"/>
        <rFont val="Calibri"/>
        <family val="2"/>
        <scheme val="minor"/>
      </rPr>
      <t>2 micros</t>
    </r>
    <r>
      <rPr>
        <sz val="12"/>
        <color rgb="FFE2DBB0"/>
        <rFont val="Calibri"/>
        <family val="2"/>
        <scheme val="minor"/>
      </rPr>
      <t xml:space="preserve"> disponibles au bar)</t>
    </r>
  </si>
  <si>
    <t>Note : Il y a 2 micros disponibles au bar. Ils sont sous votre responsabilité. En cas de bris, perte ou vol, 200$ par micros vous sera facturé.</t>
  </si>
  <si>
    <t>Emprunt d'écocup</t>
  </si>
  <si>
    <t>Unité</t>
  </si>
  <si>
    <t>Croissant</t>
  </si>
  <si>
    <t>Thermos d'eau chaude</t>
  </si>
  <si>
    <t>Verre à vin en vitre</t>
  </si>
  <si>
    <r>
      <t xml:space="preserve">Sour Puss </t>
    </r>
    <r>
      <rPr>
        <sz val="12"/>
        <color rgb="FFFF0000"/>
        <rFont val="Calibri"/>
        <family val="2"/>
        <scheme val="minor"/>
      </rPr>
      <t>(non disponible)</t>
    </r>
  </si>
  <si>
    <r>
      <t xml:space="preserve">Jack Daniels Honey </t>
    </r>
    <r>
      <rPr>
        <sz val="12"/>
        <color rgb="FFFF0000"/>
        <rFont val="Calibri"/>
        <family val="2"/>
        <scheme val="minor"/>
      </rPr>
      <t xml:space="preserve"> (non disponible)</t>
    </r>
  </si>
  <si>
    <r>
      <t>Jack Daniels Old No 7</t>
    </r>
    <r>
      <rPr>
        <sz val="12"/>
        <color rgb="FFFF0000"/>
        <rFont val="Calibri"/>
        <family val="2"/>
        <scheme val="minor"/>
      </rPr>
      <t xml:space="preserve">  (non disponible)</t>
    </r>
  </si>
  <si>
    <t>Organisé par (nom de l'Association, groupe ou individu) :</t>
  </si>
  <si>
    <t>Note : vous devez fournir votre propre ordinateur portable. Ce dernier doit pouvoir acceuillir un fil HDMI.</t>
  </si>
  <si>
    <t>40 unités</t>
  </si>
  <si>
    <t>J'ai lu et j'accepte au nom de mon association les termes du présent contrat avec l'AGECAR. Je ferai également part de ces termes aux autres organisateur.trice.s de l'événement (répondez par oui pour que votre demande soit évaluée)</t>
  </si>
  <si>
    <r>
      <t xml:space="preserve">Est-ce que votre événement est un Party d'Association étudiante du type </t>
    </r>
    <r>
      <rPr>
        <b/>
        <sz val="12"/>
        <color theme="1"/>
        <rFont val="Calibri"/>
        <family val="2"/>
        <scheme val="minor"/>
      </rPr>
      <t>"mardi ou jeudi de financement"</t>
    </r>
  </si>
  <si>
    <t>L’association peut tenir un deuxième bar. À ce bar, peuvent être vendus : alcools forts, cocktails et mocktails seulement. 100 % des bénéfices seront remis à l’association.
Le prix minimum pour chaque consommation est de 2$. En vertu du permis d’alcool octroyé au bar le Baromètre, nous demandons le retour de toutes les bouteilles pleines, entamées ou vides à la fin de la soirée. Une pénalité de 50$ sera déduite du montant versé, pour chaque bouteille non retournée.
C’est la responsabilité de l’association de minimiser le nombre de bouteilles ouvertes, afin de maximiser les profits (voir calcul des bénéfices).
L’association peut opérer le second bar de 19h30 à 23h30 le mardi et de 21h30 à 1h30 le jeudi.</t>
  </si>
  <si>
    <t>L’AGECAR se réserve le droit, si les consignes ne sont pas respectées de mettre fin aux activités de la soirée, et cela par l’entremise d’un exécutant, d’un employé du bar ou d’un médi-témoin.</t>
  </si>
  <si>
    <t>L’AGECAR se réserve le droit d’annuler la soirée de financement avant la tenue de ladite soirée ou encore d’annuler le versement du financement, si elle considère que le comité organisateur n’a pas respecté les présentes consignes.</t>
  </si>
  <si>
    <t xml:space="preserve">Le comité peut opérer le second bar de 19h30 à 23h30 le mardi et de 21h30 à 1h30 le jeudi. </t>
  </si>
  <si>
    <t>Toutes les consommations servies au bar d’association doivent être vendues et entrées dans le point de vente, y compris celles offertes aux musicien.e.s ou aux animateur.trice.s.</t>
  </si>
  <si>
    <t>Vous pouvez y vendre seulement des shooters, cocktails et mocktails. Le prix minimum pour chaque consommation est de 2$.</t>
  </si>
  <si>
    <t>Il est de votre responsabilité de nettoyer votre espace avant de quitter (Décorations, affiches, shooter sur les tables etc.)</t>
  </si>
  <si>
    <t>(Les bouteilles retournées sont comptées par tranche de 25%; soit 1/4, demi, 3/4 ou pleine.</t>
  </si>
  <si>
    <t>Le calcul du bénéfice est en lien avec le chiffre des ventes du bar principal (Baromètre) de 19h30 (les mardis) ou de 21h30 (les jeudis) jusqu’à la fermeture.</t>
  </si>
  <si>
    <r>
      <rPr>
        <b/>
        <sz val="12"/>
        <color theme="1"/>
        <rFont val="Calibri"/>
        <family val="2"/>
        <scheme val="minor"/>
      </rPr>
      <t>Exemple 1 :</t>
    </r>
    <r>
      <rPr>
        <sz val="12"/>
        <color theme="1"/>
        <rFont val="Calibri"/>
        <family val="2"/>
        <scheme val="minor"/>
      </rPr>
      <t xml:space="preserve"> 2 758,00$ de ventes</t>
    </r>
  </si>
  <si>
    <t>Dernière mise à jour : 2025-10-28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</si>
</sst>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 &quot;$&quot;"/>
    <numFmt numFmtId="165" formatCode="[$-C0C]d\ mmmm\,\ yyyy;@"/>
    <numFmt numFmtId="166" formatCode="h&quot; h &quot;mm;@"/>
    <numFmt numFmtId="167" formatCode="#,##0.0"/>
    <numFmt numFmtId="168" formatCode="0.0"/>
    <numFmt numFmtId="169" formatCode="[$-F800]dddd\,\ mmmm\ dd\,\ yyyy"/>
  </numFmts>
  <fonts count="84" x14ac:knownFonts="1">
    <font>
      <sz val="11"/>
      <color theme="1"/>
      <name val="Calibri"/>
      <family val="2"/>
      <scheme val="minor"/>
    </font>
    <font>
      <b/>
      <sz val="11"/>
      <color theme="1"/>
      <name val="Calibri"/>
      <family val="2"/>
      <scheme val="minor"/>
    </font>
    <font>
      <sz val="12"/>
      <color theme="1"/>
      <name val="Calibri"/>
      <family val="2"/>
      <scheme val="minor"/>
    </font>
    <font>
      <sz val="12"/>
      <name val="Calibri"/>
      <family val="2"/>
      <scheme val="minor"/>
    </font>
    <font>
      <b/>
      <sz val="12"/>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sz val="14"/>
      <color theme="1"/>
      <name val="Calibri"/>
      <family val="2"/>
      <scheme val="minor"/>
    </font>
    <font>
      <b/>
      <sz val="14"/>
      <name val="Calibri"/>
      <family val="2"/>
      <scheme val="minor"/>
    </font>
    <font>
      <sz val="16"/>
      <color theme="1"/>
      <name val="Calibri"/>
      <family val="2"/>
      <scheme val="minor"/>
    </font>
    <font>
      <sz val="10"/>
      <color theme="1"/>
      <name val="Calibri"/>
      <family val="2"/>
      <scheme val="minor"/>
    </font>
    <font>
      <b/>
      <sz val="12"/>
      <color rgb="FFFF0000"/>
      <name val="Calibri"/>
      <family val="2"/>
      <scheme val="minor"/>
    </font>
    <font>
      <sz val="8"/>
      <name val="Calibri"/>
      <family val="2"/>
      <scheme val="minor"/>
    </font>
    <font>
      <b/>
      <sz val="12"/>
      <color rgb="FFC00000"/>
      <name val="Calibri"/>
      <family val="2"/>
      <scheme val="minor"/>
    </font>
    <font>
      <b/>
      <sz val="16"/>
      <color rgb="FFF5F2E3"/>
      <name val="Calibri"/>
      <family val="2"/>
      <scheme val="minor"/>
    </font>
    <font>
      <b/>
      <sz val="12"/>
      <color rgb="FFECE7CC"/>
      <name val="Calibri"/>
      <family val="2"/>
      <scheme val="minor"/>
    </font>
    <font>
      <sz val="12"/>
      <color rgb="FFECE7CC"/>
      <name val="Calibri"/>
      <family val="2"/>
      <scheme val="minor"/>
    </font>
    <font>
      <b/>
      <sz val="14"/>
      <color rgb="FFECE7CC"/>
      <name val="Calibri"/>
      <family val="2"/>
      <scheme val="minor"/>
    </font>
    <font>
      <sz val="12"/>
      <color rgb="FFF5F2E3"/>
      <name val="Calibri"/>
      <family val="2"/>
      <scheme val="minor"/>
    </font>
    <font>
      <u/>
      <sz val="11"/>
      <color theme="10"/>
      <name val="Calibri"/>
      <family val="2"/>
      <scheme val="minor"/>
    </font>
    <font>
      <b/>
      <sz val="18"/>
      <color theme="1"/>
      <name val="Calibri"/>
      <family val="2"/>
      <scheme val="minor"/>
    </font>
    <font>
      <sz val="14"/>
      <color theme="8"/>
      <name val="Calibri"/>
      <family val="2"/>
      <scheme val="minor"/>
    </font>
    <font>
      <u/>
      <sz val="11"/>
      <color rgb="FFF5F2E3"/>
      <name val="Calibri"/>
      <family val="2"/>
      <scheme val="minor"/>
    </font>
    <font>
      <b/>
      <sz val="12"/>
      <color rgb="FFF5F2E3"/>
      <name val="Calibri"/>
      <family val="2"/>
      <scheme val="minor"/>
    </font>
    <font>
      <b/>
      <sz val="13"/>
      <color rgb="FFC00000"/>
      <name val="Calibri"/>
      <family val="2"/>
      <scheme val="minor"/>
    </font>
    <font>
      <sz val="14"/>
      <color theme="8" tint="-0.249977111117893"/>
      <name val="Calibri"/>
      <family val="2"/>
      <scheme val="minor"/>
    </font>
    <font>
      <sz val="12"/>
      <color rgb="FFE2DBB0"/>
      <name val="Calibri"/>
      <family val="2"/>
      <scheme val="minor"/>
    </font>
    <font>
      <b/>
      <sz val="12"/>
      <color rgb="FFE2DBB0"/>
      <name val="Calibri"/>
      <family val="2"/>
      <scheme val="minor"/>
    </font>
    <font>
      <b/>
      <sz val="14"/>
      <color rgb="FFC00000"/>
      <name val="Calibri"/>
      <family val="2"/>
      <scheme val="minor"/>
    </font>
    <font>
      <sz val="11"/>
      <color rgb="FFE2DBB0"/>
      <name val="Calibri"/>
      <family val="2"/>
      <scheme val="minor"/>
    </font>
    <font>
      <sz val="11"/>
      <name val="Calibri"/>
      <family val="2"/>
      <scheme val="minor"/>
    </font>
    <font>
      <b/>
      <sz val="30"/>
      <color theme="5"/>
      <name val="Calibri"/>
      <family val="2"/>
      <scheme val="minor"/>
    </font>
    <font>
      <b/>
      <sz val="18"/>
      <color rgb="FFC00000"/>
      <name val="Calibri"/>
      <family val="2"/>
      <scheme val="minor"/>
    </font>
    <font>
      <b/>
      <sz val="30"/>
      <name val="Calibri"/>
      <family val="2"/>
      <scheme val="minor"/>
    </font>
    <font>
      <b/>
      <u/>
      <sz val="14"/>
      <color theme="1"/>
      <name val="Calibri"/>
      <family val="2"/>
      <scheme val="minor"/>
    </font>
    <font>
      <b/>
      <sz val="16"/>
      <color rgb="FFC00000"/>
      <name val="Calibri"/>
      <family val="2"/>
      <scheme val="minor"/>
    </font>
    <font>
      <b/>
      <sz val="14"/>
      <color rgb="FFF5F2E3"/>
      <name val="Calibri"/>
      <family val="2"/>
      <scheme val="minor"/>
    </font>
    <font>
      <b/>
      <sz val="12"/>
      <color theme="0"/>
      <name val="Calibri"/>
      <family val="2"/>
      <scheme val="minor"/>
    </font>
    <font>
      <b/>
      <sz val="16"/>
      <name val="Calibri"/>
      <family val="2"/>
      <scheme val="minor"/>
    </font>
    <font>
      <b/>
      <sz val="12"/>
      <color theme="10"/>
      <name val="Calibri"/>
      <family val="2"/>
      <scheme val="minor"/>
    </font>
    <font>
      <sz val="12"/>
      <color theme="10"/>
      <name val="Calibri"/>
      <family val="2"/>
      <scheme val="minor"/>
    </font>
    <font>
      <sz val="12"/>
      <color rgb="FFFF0000"/>
      <name val="Calibri"/>
      <family val="2"/>
      <scheme val="minor"/>
    </font>
    <font>
      <b/>
      <sz val="26"/>
      <color theme="1"/>
      <name val="Calibri"/>
      <family val="2"/>
      <scheme val="minor"/>
    </font>
    <font>
      <b/>
      <sz val="16"/>
      <name val="Calibri"/>
      <family val="2"/>
    </font>
    <font>
      <b/>
      <sz val="36"/>
      <color theme="1"/>
      <name val="Calibri"/>
      <family val="2"/>
      <scheme val="minor"/>
    </font>
    <font>
      <sz val="11"/>
      <color theme="0"/>
      <name val="Calibri"/>
      <family val="2"/>
      <scheme val="minor"/>
    </font>
    <font>
      <sz val="11"/>
      <color rgb="FFF5F2E3"/>
      <name val="Calibri"/>
      <family val="2"/>
      <scheme val="minor"/>
    </font>
    <font>
      <sz val="12"/>
      <color theme="0"/>
      <name val="Calibri"/>
      <family val="2"/>
      <scheme val="minor"/>
    </font>
    <font>
      <b/>
      <sz val="16"/>
      <color theme="0"/>
      <name val="Calibri"/>
      <family val="2"/>
      <scheme val="minor"/>
    </font>
    <font>
      <b/>
      <sz val="14"/>
      <color theme="0"/>
      <name val="Calibri"/>
      <family val="2"/>
      <scheme val="minor"/>
    </font>
    <font>
      <sz val="16"/>
      <color theme="0"/>
      <name val="Calibri"/>
      <family val="2"/>
      <scheme val="minor"/>
    </font>
    <font>
      <sz val="9"/>
      <name val="Arial"/>
      <family val="2"/>
    </font>
    <font>
      <b/>
      <sz val="14"/>
      <name val="Arial"/>
      <family val="2"/>
    </font>
    <font>
      <sz val="9"/>
      <color indexed="8"/>
      <name val="Arial"/>
      <family val="2"/>
    </font>
    <font>
      <b/>
      <sz val="9"/>
      <color indexed="8"/>
      <name val="Arial"/>
      <family val="2"/>
    </font>
    <font>
      <b/>
      <sz val="11"/>
      <color indexed="8"/>
      <name val="Arial"/>
      <family val="2"/>
    </font>
    <font>
      <sz val="16"/>
      <name val="Calibri"/>
      <family val="2"/>
      <scheme val="minor"/>
    </font>
    <font>
      <b/>
      <sz val="17"/>
      <color rgb="FFC00000"/>
      <name val="Calibri"/>
      <family val="2"/>
      <scheme val="minor"/>
    </font>
    <font>
      <b/>
      <sz val="14"/>
      <color rgb="FF000000"/>
      <name val="Calibri"/>
      <family val="2"/>
      <scheme val="minor"/>
    </font>
    <font>
      <sz val="12"/>
      <color rgb="FF000000"/>
      <name val="Calibri"/>
      <family val="2"/>
      <scheme val="minor"/>
    </font>
    <font>
      <sz val="11"/>
      <color theme="2"/>
      <name val="Calibri"/>
      <family val="2"/>
      <scheme val="minor"/>
    </font>
    <font>
      <b/>
      <sz val="18"/>
      <name val="Calibri"/>
      <family val="2"/>
      <scheme val="minor"/>
    </font>
    <font>
      <b/>
      <sz val="13"/>
      <color theme="1"/>
      <name val="Calibri"/>
      <family val="2"/>
      <scheme val="minor"/>
    </font>
    <font>
      <sz val="14"/>
      <name val="Calibri"/>
      <family val="2"/>
      <scheme val="minor"/>
    </font>
    <font>
      <b/>
      <sz val="24"/>
      <color theme="0"/>
      <name val="Calibri"/>
      <family val="2"/>
      <scheme val="minor"/>
    </font>
    <font>
      <sz val="14"/>
      <color theme="4"/>
      <name val="Calibri"/>
      <family val="2"/>
      <scheme val="minor"/>
    </font>
    <font>
      <sz val="14"/>
      <color rgb="FFC00000"/>
      <name val="Calibri"/>
      <family val="2"/>
      <scheme val="minor"/>
    </font>
    <font>
      <sz val="16"/>
      <color theme="4"/>
      <name val="Calibri"/>
      <family val="2"/>
      <scheme val="minor"/>
    </font>
    <font>
      <b/>
      <sz val="18"/>
      <color theme="0"/>
      <name val="Calibri"/>
      <family val="2"/>
      <scheme val="minor"/>
    </font>
    <font>
      <b/>
      <sz val="11"/>
      <name val="Calibri"/>
      <family val="2"/>
      <scheme val="minor"/>
    </font>
    <font>
      <b/>
      <sz val="16"/>
      <color theme="4"/>
      <name val="Calibri"/>
      <family val="2"/>
      <scheme val="minor"/>
    </font>
    <font>
      <b/>
      <sz val="18"/>
      <color theme="10"/>
      <name val="Calibri"/>
      <family val="2"/>
      <scheme val="minor"/>
    </font>
    <font>
      <sz val="14"/>
      <color theme="0"/>
      <name val="Calibri"/>
      <family val="2"/>
      <scheme val="minor"/>
    </font>
    <font>
      <b/>
      <sz val="22"/>
      <color theme="0"/>
      <name val="Calibri"/>
      <family val="2"/>
      <scheme val="minor"/>
    </font>
    <font>
      <b/>
      <sz val="19"/>
      <color theme="0"/>
      <name val="Calibri"/>
      <family val="2"/>
      <scheme val="minor"/>
    </font>
    <font>
      <b/>
      <sz val="11"/>
      <color theme="0"/>
      <name val="Calibri"/>
      <family val="2"/>
      <scheme val="minor"/>
    </font>
    <font>
      <sz val="12"/>
      <color rgb="FFC00000"/>
      <name val="Calibri"/>
      <family val="2"/>
      <scheme val="minor"/>
    </font>
    <font>
      <b/>
      <sz val="10"/>
      <color theme="1"/>
      <name val="Calibri"/>
      <family val="2"/>
      <scheme val="minor"/>
    </font>
    <font>
      <b/>
      <sz val="22"/>
      <color theme="1"/>
      <name val="Calibri"/>
      <family val="2"/>
      <scheme val="minor"/>
    </font>
    <font>
      <sz val="12"/>
      <color theme="2" tint="-9.9978637043366805E-2"/>
      <name val="Calibri"/>
      <family val="2"/>
      <scheme val="minor"/>
    </font>
    <font>
      <sz val="12"/>
      <color rgb="FFF5F7E3"/>
      <name val="Calibri"/>
      <family val="2"/>
      <scheme val="minor"/>
    </font>
    <font>
      <sz val="11"/>
      <color rgb="FFF5F7E3"/>
      <name val="Calibri"/>
      <family val="2"/>
      <scheme val="minor"/>
    </font>
    <font>
      <sz val="11"/>
      <color theme="10"/>
      <name val="Calibri"/>
      <family val="2"/>
      <scheme val="minor"/>
    </font>
  </fonts>
  <fills count="24">
    <fill>
      <patternFill patternType="none"/>
    </fill>
    <fill>
      <patternFill patternType="gray125"/>
    </fill>
    <fill>
      <patternFill patternType="solid">
        <fgColor theme="7" tint="0.59999389629810485"/>
        <bgColor indexed="64"/>
      </patternFill>
    </fill>
    <fill>
      <patternFill patternType="solid">
        <fgColor rgb="FFFFFF00"/>
        <bgColor indexed="64"/>
      </patternFill>
    </fill>
    <fill>
      <patternFill patternType="solid">
        <fgColor theme="0"/>
        <bgColor indexed="64"/>
      </patternFill>
    </fill>
    <fill>
      <patternFill patternType="solid">
        <fgColor theme="4" tint="0.59999389629810485"/>
        <bgColor indexed="64"/>
      </patternFill>
    </fill>
    <fill>
      <patternFill patternType="solid">
        <fgColor rgb="FFF5F2E3"/>
        <bgColor indexed="64"/>
      </patternFill>
    </fill>
    <fill>
      <patternFill patternType="solid">
        <fgColor rgb="FF92D050"/>
        <bgColor indexed="64"/>
      </patternFill>
    </fill>
    <fill>
      <patternFill patternType="solid">
        <fgColor theme="9" tint="0.59999389629810485"/>
        <bgColor indexed="64"/>
      </patternFill>
    </fill>
    <fill>
      <patternFill patternType="solid">
        <fgColor rgb="FFECE7CC"/>
        <bgColor indexed="64"/>
      </patternFill>
    </fill>
    <fill>
      <patternFill patternType="solid">
        <fgColor rgb="FFE2DBB0"/>
        <bgColor indexed="64"/>
      </patternFill>
    </fill>
    <fill>
      <patternFill patternType="solid">
        <fgColor theme="2" tint="-0.249977111117893"/>
        <bgColor indexed="64"/>
      </patternFill>
    </fill>
    <fill>
      <patternFill patternType="solid">
        <fgColor theme="5" tint="0.59999389629810485"/>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4"/>
      </patternFill>
    </fill>
    <fill>
      <patternFill patternType="solid">
        <fgColor indexed="9"/>
        <bgColor indexed="64"/>
      </patternFill>
    </fill>
    <fill>
      <patternFill patternType="solid">
        <fgColor indexed="27"/>
        <bgColor indexed="64"/>
      </patternFill>
    </fill>
    <fill>
      <patternFill patternType="solid">
        <fgColor indexed="9"/>
        <bgColor indexed="9"/>
      </patternFill>
    </fill>
    <fill>
      <patternFill patternType="solid">
        <fgColor rgb="FFC00000"/>
        <bgColor indexed="64"/>
      </patternFill>
    </fill>
    <fill>
      <patternFill patternType="solid">
        <fgColor theme="0" tint="-0.249977111117893"/>
        <bgColor indexed="64"/>
      </patternFill>
    </fill>
    <fill>
      <patternFill patternType="solid">
        <fgColor rgb="FFFF0000"/>
        <bgColor indexed="64"/>
      </patternFill>
    </fill>
    <fill>
      <patternFill patternType="solid">
        <fgColor theme="4" tint="0.39997558519241921"/>
        <bgColor indexed="64"/>
      </patternFill>
    </fill>
    <fill>
      <patternFill patternType="solid">
        <fgColor rgb="FFF5F7E3"/>
        <bgColor indexed="64"/>
      </patternFill>
    </fill>
  </fills>
  <borders count="48">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style="medium">
        <color rgb="FFC00000"/>
      </left>
      <right/>
      <top style="medium">
        <color rgb="FFC00000"/>
      </top>
      <bottom/>
      <diagonal/>
    </border>
    <border>
      <left/>
      <right/>
      <top style="medium">
        <color rgb="FFC00000"/>
      </top>
      <bottom/>
      <diagonal/>
    </border>
    <border>
      <left/>
      <right style="medium">
        <color rgb="FFC00000"/>
      </right>
      <top style="medium">
        <color rgb="FFC00000"/>
      </top>
      <bottom/>
      <diagonal/>
    </border>
    <border>
      <left style="medium">
        <color rgb="FFC00000"/>
      </left>
      <right/>
      <top/>
      <bottom/>
      <diagonal/>
    </border>
    <border>
      <left/>
      <right style="medium">
        <color rgb="FFC00000"/>
      </right>
      <top/>
      <bottom/>
      <diagonal/>
    </border>
    <border>
      <left style="medium">
        <color rgb="FFC00000"/>
      </left>
      <right/>
      <top/>
      <bottom style="medium">
        <color rgb="FFC00000"/>
      </bottom>
      <diagonal/>
    </border>
    <border>
      <left/>
      <right/>
      <top/>
      <bottom style="medium">
        <color rgb="FFC00000"/>
      </bottom>
      <diagonal/>
    </border>
    <border>
      <left/>
      <right style="medium">
        <color rgb="FFC00000"/>
      </right>
      <top/>
      <bottom style="medium">
        <color rgb="FFC0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bottom style="thin">
        <color indexed="64"/>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style="thin">
        <color auto="1"/>
      </left>
      <right style="thin">
        <color auto="1"/>
      </right>
      <top/>
      <bottom/>
      <diagonal/>
    </border>
  </borders>
  <cellStyleXfs count="3">
    <xf numFmtId="0" fontId="0" fillId="0" borderId="0"/>
    <xf numFmtId="0" fontId="20" fillId="0" borderId="0" applyNumberFormat="0" applyFill="0" applyBorder="0" applyAlignment="0" applyProtection="0"/>
    <xf numFmtId="0" fontId="46" fillId="15" borderId="0" applyNumberFormat="0" applyBorder="0" applyAlignment="0" applyProtection="0"/>
  </cellStyleXfs>
  <cellXfs count="751">
    <xf numFmtId="0" fontId="0" fillId="0" borderId="0" xfId="0"/>
    <xf numFmtId="0" fontId="0" fillId="0" borderId="0" xfId="0" applyAlignment="1">
      <alignment vertical="center"/>
    </xf>
    <xf numFmtId="0" fontId="0" fillId="0" borderId="0" xfId="0" applyAlignment="1">
      <alignment horizontal="left" vertical="center"/>
    </xf>
    <xf numFmtId="0" fontId="1" fillId="0" borderId="0" xfId="0" applyFont="1"/>
    <xf numFmtId="0" fontId="0" fillId="4" borderId="0" xfId="0" applyFill="1" applyAlignment="1">
      <alignment horizontal="left" vertical="center"/>
    </xf>
    <xf numFmtId="0" fontId="2" fillId="0" borderId="0" xfId="0" applyFont="1" applyAlignment="1">
      <alignment horizontal="left" vertical="center"/>
    </xf>
    <xf numFmtId="0" fontId="0" fillId="6" borderId="0" xfId="0" applyFill="1" applyAlignment="1">
      <alignment horizontal="left" vertical="center"/>
    </xf>
    <xf numFmtId="0" fontId="8" fillId="6" borderId="0" xfId="0" applyFont="1" applyFill="1" applyAlignment="1">
      <alignment horizontal="left" vertical="center"/>
    </xf>
    <xf numFmtId="0" fontId="2" fillId="6" borderId="0" xfId="0" applyFont="1" applyFill="1" applyAlignment="1">
      <alignment horizontal="left" vertical="center"/>
    </xf>
    <xf numFmtId="0" fontId="2" fillId="6" borderId="0" xfId="0" applyFont="1" applyFill="1" applyAlignment="1">
      <alignment vertical="center"/>
    </xf>
    <xf numFmtId="0" fontId="2" fillId="6" borderId="0" xfId="0" applyFont="1" applyFill="1" applyAlignment="1">
      <alignment horizontal="left" vertical="center" indent="3"/>
    </xf>
    <xf numFmtId="0" fontId="7" fillId="6" borderId="0" xfId="0" applyFont="1" applyFill="1" applyAlignment="1">
      <alignment vertical="center"/>
    </xf>
    <xf numFmtId="0" fontId="2" fillId="6" borderId="0" xfId="0" applyFont="1" applyFill="1" applyAlignment="1">
      <alignment vertical="top" wrapText="1"/>
    </xf>
    <xf numFmtId="0" fontId="11" fillId="6" borderId="0" xfId="0" applyFont="1" applyFill="1" applyAlignment="1">
      <alignment horizontal="center" vertical="top"/>
    </xf>
    <xf numFmtId="0" fontId="11" fillId="6" borderId="0" xfId="0" applyFont="1" applyFill="1" applyAlignment="1">
      <alignment vertical="top"/>
    </xf>
    <xf numFmtId="0" fontId="2" fillId="6" borderId="0" xfId="0" applyFont="1" applyFill="1" applyAlignment="1">
      <alignment horizontal="center" vertical="center"/>
    </xf>
    <xf numFmtId="0" fontId="5" fillId="0" borderId="0" xfId="0" applyFont="1"/>
    <xf numFmtId="0" fontId="14" fillId="0" borderId="0" xfId="0" applyFont="1"/>
    <xf numFmtId="0" fontId="14" fillId="0" borderId="0" xfId="0" applyFont="1" applyAlignment="1">
      <alignment horizontal="left" vertical="center"/>
    </xf>
    <xf numFmtId="0" fontId="2" fillId="6" borderId="0" xfId="0" applyFont="1" applyFill="1" applyAlignment="1">
      <alignment horizontal="left" vertical="center" wrapText="1"/>
    </xf>
    <xf numFmtId="0" fontId="17" fillId="6" borderId="0" xfId="0" applyFont="1" applyFill="1" applyAlignment="1">
      <alignment horizontal="left" vertical="center"/>
    </xf>
    <xf numFmtId="0" fontId="2" fillId="6" borderId="0" xfId="0" applyFont="1" applyFill="1" applyAlignment="1">
      <alignment vertical="center" wrapText="1"/>
    </xf>
    <xf numFmtId="0" fontId="2" fillId="6" borderId="0" xfId="0" applyFont="1" applyFill="1" applyAlignment="1">
      <alignment horizontal="center" vertical="center" wrapText="1"/>
    </xf>
    <xf numFmtId="0" fontId="21" fillId="0" borderId="0" xfId="0" applyFont="1" applyAlignment="1">
      <alignment horizontal="center" vertical="center"/>
    </xf>
    <xf numFmtId="0" fontId="20" fillId="6" borderId="0" xfId="1" applyFill="1"/>
    <xf numFmtId="0" fontId="14" fillId="6" borderId="0" xfId="0" applyFont="1" applyFill="1" applyAlignment="1">
      <alignment horizontal="left" vertical="center" wrapText="1"/>
    </xf>
    <xf numFmtId="0" fontId="3" fillId="0" borderId="0" xfId="0" applyFont="1"/>
    <xf numFmtId="0" fontId="4" fillId="0" borderId="0" xfId="0" applyFont="1"/>
    <xf numFmtId="0" fontId="5" fillId="6" borderId="0" xfId="0" applyFont="1" applyFill="1" applyAlignment="1">
      <alignment horizontal="left" vertical="center"/>
    </xf>
    <xf numFmtId="0" fontId="24" fillId="6" borderId="0" xfId="0" applyFont="1" applyFill="1" applyAlignment="1">
      <alignment horizontal="center" vertical="center"/>
    </xf>
    <xf numFmtId="0" fontId="3" fillId="6" borderId="0" xfId="0" applyFont="1" applyFill="1" applyAlignment="1">
      <alignment horizontal="left" vertical="center"/>
    </xf>
    <xf numFmtId="0" fontId="4" fillId="6" borderId="0" xfId="0" applyFont="1" applyFill="1" applyAlignment="1">
      <alignment horizontal="left" vertical="center" wrapText="1"/>
    </xf>
    <xf numFmtId="0" fontId="29" fillId="6" borderId="0" xfId="0" applyFont="1" applyFill="1" applyAlignment="1">
      <alignment vertical="center"/>
    </xf>
    <xf numFmtId="0" fontId="0" fillId="6" borderId="0" xfId="0" applyFill="1"/>
    <xf numFmtId="0" fontId="32" fillId="0" borderId="0" xfId="0" applyFont="1" applyAlignment="1">
      <alignment vertical="center"/>
    </xf>
    <xf numFmtId="0" fontId="3" fillId="0" borderId="0" xfId="0" applyFont="1" applyAlignment="1">
      <alignment horizontal="left" vertical="center"/>
    </xf>
    <xf numFmtId="0" fontId="31" fillId="0" borderId="0" xfId="0" applyFont="1" applyAlignment="1">
      <alignment horizontal="left" vertical="center"/>
    </xf>
    <xf numFmtId="0" fontId="0" fillId="6" borderId="0" xfId="0" applyFill="1" applyAlignment="1">
      <alignment vertical="center"/>
    </xf>
    <xf numFmtId="0" fontId="0" fillId="6" borderId="0" xfId="0" applyFill="1" applyAlignment="1">
      <alignment horizontal="center" vertical="center"/>
    </xf>
    <xf numFmtId="0" fontId="1" fillId="6" borderId="0" xfId="0" applyFont="1" applyFill="1" applyAlignment="1">
      <alignment vertical="center"/>
    </xf>
    <xf numFmtId="0" fontId="0" fillId="6" borderId="11" xfId="0" applyFill="1" applyBorder="1" applyAlignment="1">
      <alignment vertical="center"/>
    </xf>
    <xf numFmtId="0" fontId="0" fillId="6" borderId="12" xfId="0" applyFill="1" applyBorder="1" applyAlignment="1">
      <alignment vertical="center"/>
    </xf>
    <xf numFmtId="0" fontId="0" fillId="6" borderId="13" xfId="0" applyFill="1" applyBorder="1" applyAlignment="1">
      <alignment vertical="center"/>
    </xf>
    <xf numFmtId="0" fontId="31" fillId="6" borderId="0" xfId="0" applyFont="1" applyFill="1" applyAlignment="1">
      <alignment horizontal="left" vertical="center"/>
    </xf>
    <xf numFmtId="0" fontId="5" fillId="6" borderId="0" xfId="0" applyFont="1" applyFill="1" applyAlignment="1">
      <alignment vertical="center" wrapText="1"/>
    </xf>
    <xf numFmtId="0" fontId="2" fillId="6" borderId="15" xfId="0" applyFont="1" applyFill="1" applyBorder="1" applyAlignment="1">
      <alignment horizontal="left" vertical="center"/>
    </xf>
    <xf numFmtId="0" fontId="2" fillId="6" borderId="16" xfId="0" applyFont="1" applyFill="1" applyBorder="1" applyAlignment="1">
      <alignment horizontal="left" vertical="center"/>
    </xf>
    <xf numFmtId="0" fontId="2" fillId="6" borderId="18" xfId="0" applyFont="1" applyFill="1" applyBorder="1" applyAlignment="1">
      <alignment horizontal="left" vertical="center"/>
    </xf>
    <xf numFmtId="0" fontId="2" fillId="6" borderId="20" xfId="0" applyFont="1" applyFill="1" applyBorder="1" applyAlignment="1">
      <alignment horizontal="left" vertical="center"/>
    </xf>
    <xf numFmtId="0" fontId="2" fillId="6" borderId="21" xfId="0" applyFont="1" applyFill="1" applyBorder="1" applyAlignment="1">
      <alignment horizontal="left" vertical="center"/>
    </xf>
    <xf numFmtId="0" fontId="2" fillId="0" borderId="0" xfId="0" applyFont="1" applyAlignment="1">
      <alignment vertical="top" wrapText="1"/>
    </xf>
    <xf numFmtId="0" fontId="14" fillId="6" borderId="0" xfId="0" applyFont="1" applyFill="1" applyAlignment="1">
      <alignment horizontal="left" vertical="top" wrapText="1"/>
    </xf>
    <xf numFmtId="0" fontId="20" fillId="0" borderId="0" xfId="1" applyFill="1" applyAlignment="1">
      <alignment horizontal="left" vertical="center"/>
    </xf>
    <xf numFmtId="0" fontId="5" fillId="6" borderId="0" xfId="0" applyFont="1" applyFill="1" applyAlignment="1">
      <alignment vertical="top" wrapText="1"/>
    </xf>
    <xf numFmtId="0" fontId="29" fillId="0" borderId="0" xfId="0" applyFont="1"/>
    <xf numFmtId="0" fontId="29" fillId="0" borderId="0" xfId="0" applyFont="1" applyAlignment="1">
      <alignment horizontal="left" vertical="center"/>
    </xf>
    <xf numFmtId="0" fontId="4" fillId="0" borderId="0" xfId="0" applyFont="1" applyAlignment="1">
      <alignment vertical="center" wrapText="1"/>
    </xf>
    <xf numFmtId="0" fontId="38" fillId="0" borderId="0" xfId="0" applyFont="1" applyAlignment="1">
      <alignment horizontal="center" vertical="center" wrapText="1"/>
    </xf>
    <xf numFmtId="0" fontId="1" fillId="0" borderId="0" xfId="0" applyFont="1" applyAlignment="1">
      <alignment horizontal="left" vertical="center"/>
    </xf>
    <xf numFmtId="0" fontId="1" fillId="12" borderId="0" xfId="0" applyFont="1" applyFill="1"/>
    <xf numFmtId="0" fontId="3" fillId="6" borderId="0" xfId="0" applyFont="1" applyFill="1" applyAlignment="1">
      <alignment vertical="top"/>
    </xf>
    <xf numFmtId="0" fontId="14" fillId="12" borderId="0" xfId="0" applyFont="1" applyFill="1"/>
    <xf numFmtId="0" fontId="1" fillId="2" borderId="0" xfId="0" applyFont="1" applyFill="1"/>
    <xf numFmtId="0" fontId="42" fillId="0" borderId="0" xfId="0" applyFont="1" applyAlignment="1">
      <alignment horizontal="left" vertical="center"/>
    </xf>
    <xf numFmtId="0" fontId="0" fillId="0" borderId="0" xfId="0" applyAlignment="1">
      <alignment horizontal="center" vertical="center"/>
    </xf>
    <xf numFmtId="0" fontId="5" fillId="0" borderId="0" xfId="0" applyFont="1" applyAlignment="1">
      <alignment horizontal="left" vertical="center"/>
    </xf>
    <xf numFmtId="0" fontId="7" fillId="0" borderId="0" xfId="0" applyFont="1" applyAlignment="1">
      <alignment vertical="center"/>
    </xf>
    <xf numFmtId="0" fontId="6" fillId="2" borderId="0" xfId="0" applyFont="1" applyFill="1" applyAlignment="1">
      <alignment vertical="center"/>
    </xf>
    <xf numFmtId="0" fontId="6" fillId="12" borderId="0" xfId="0" applyFont="1" applyFill="1" applyAlignment="1">
      <alignment vertical="center"/>
    </xf>
    <xf numFmtId="0" fontId="2" fillId="0" borderId="0" xfId="0" applyFont="1" applyAlignment="1">
      <alignment horizontal="center" vertical="center"/>
    </xf>
    <xf numFmtId="0" fontId="14" fillId="6" borderId="0" xfId="0" applyFont="1" applyFill="1" applyAlignment="1">
      <alignment horizontal="left" vertical="center"/>
    </xf>
    <xf numFmtId="0" fontId="2" fillId="5" borderId="0" xfId="0" applyFont="1" applyFill="1" applyAlignment="1">
      <alignment horizontal="left" vertical="center"/>
    </xf>
    <xf numFmtId="0" fontId="7" fillId="6" borderId="0" xfId="0" applyFont="1" applyFill="1" applyAlignment="1">
      <alignment horizontal="left" vertical="center"/>
    </xf>
    <xf numFmtId="0" fontId="5" fillId="0" borderId="0" xfId="0" applyFont="1" applyAlignment="1">
      <alignment horizontal="center" vertical="center"/>
    </xf>
    <xf numFmtId="0" fontId="2" fillId="10" borderId="32" xfId="0" applyFont="1" applyFill="1" applyBorder="1" applyAlignment="1">
      <alignment horizontal="center" vertical="center"/>
    </xf>
    <xf numFmtId="0" fontId="1" fillId="0" borderId="0" xfId="0" applyFont="1" applyAlignment="1">
      <alignment horizontal="right" vertical="center"/>
    </xf>
    <xf numFmtId="0" fontId="2" fillId="0" borderId="0" xfId="0" applyFont="1" applyAlignment="1">
      <alignment vertical="center"/>
    </xf>
    <xf numFmtId="164" fontId="2" fillId="0" borderId="0" xfId="0" applyNumberFormat="1" applyFont="1" applyAlignment="1">
      <alignment horizontal="center" vertical="center"/>
    </xf>
    <xf numFmtId="0" fontId="14" fillId="0" borderId="0" xfId="0" applyFont="1" applyAlignment="1">
      <alignment vertical="center"/>
    </xf>
    <xf numFmtId="0" fontId="2" fillId="5" borderId="12" xfId="0" applyFont="1" applyFill="1" applyBorder="1" applyAlignment="1">
      <alignment horizontal="left" vertical="center"/>
    </xf>
    <xf numFmtId="0" fontId="2" fillId="5" borderId="1" xfId="0" applyFont="1" applyFill="1" applyBorder="1" applyAlignment="1">
      <alignment horizontal="left" vertical="center"/>
    </xf>
    <xf numFmtId="0" fontId="8" fillId="6" borderId="0" xfId="0" applyFont="1" applyFill="1" applyAlignment="1">
      <alignment horizontal="center" vertical="center"/>
    </xf>
    <xf numFmtId="0" fontId="0" fillId="0" borderId="0" xfId="0" applyAlignment="1">
      <alignment horizontal="right" vertical="center"/>
    </xf>
    <xf numFmtId="0" fontId="2" fillId="5" borderId="34" xfId="0" applyFont="1" applyFill="1" applyBorder="1" applyAlignment="1">
      <alignment horizontal="left" vertical="center"/>
    </xf>
    <xf numFmtId="0" fontId="2" fillId="10" borderId="35" xfId="0" applyFont="1" applyFill="1" applyBorder="1" applyAlignment="1">
      <alignment horizontal="center" vertical="center"/>
    </xf>
    <xf numFmtId="0" fontId="5" fillId="10" borderId="32" xfId="0" applyFont="1" applyFill="1" applyBorder="1" applyAlignment="1">
      <alignment vertical="center"/>
    </xf>
    <xf numFmtId="0" fontId="25" fillId="0" borderId="0" xfId="0" applyFont="1" applyAlignment="1">
      <alignment horizontal="left" vertical="center"/>
    </xf>
    <xf numFmtId="0" fontId="6" fillId="6" borderId="0" xfId="0" applyFont="1" applyFill="1" applyAlignment="1">
      <alignment horizontal="center" vertical="center"/>
    </xf>
    <xf numFmtId="0" fontId="27" fillId="6" borderId="0" xfId="0" applyFont="1" applyFill="1" applyAlignment="1">
      <alignment horizontal="left" vertical="center"/>
    </xf>
    <xf numFmtId="0" fontId="28" fillId="0" borderId="0" xfId="0" applyFont="1" applyAlignment="1">
      <alignment vertical="center"/>
    </xf>
    <xf numFmtId="0" fontId="3" fillId="0" borderId="0" xfId="0" applyFont="1" applyAlignment="1">
      <alignment vertical="top" wrapText="1"/>
    </xf>
    <xf numFmtId="0" fontId="29" fillId="0" borderId="0" xfId="0" applyFont="1" applyAlignment="1">
      <alignment vertical="center"/>
    </xf>
    <xf numFmtId="0" fontId="29" fillId="0" borderId="0" xfId="0" applyFont="1" applyAlignment="1">
      <alignment wrapText="1"/>
    </xf>
    <xf numFmtId="0" fontId="29" fillId="0" borderId="0" xfId="0" applyFont="1" applyAlignment="1">
      <alignment vertical="center" wrapText="1"/>
    </xf>
    <xf numFmtId="0" fontId="14" fillId="0" borderId="0" xfId="0" applyFont="1" applyAlignment="1">
      <alignment vertical="center" wrapText="1"/>
    </xf>
    <xf numFmtId="0" fontId="47" fillId="0" borderId="0" xfId="0" applyFont="1" applyAlignment="1">
      <alignment horizontal="left" vertical="center"/>
    </xf>
    <xf numFmtId="0" fontId="28" fillId="6" borderId="0" xfId="0" applyFont="1" applyFill="1" applyAlignment="1">
      <alignment horizontal="left" vertical="top" wrapText="1"/>
    </xf>
    <xf numFmtId="0" fontId="2" fillId="4" borderId="0" xfId="0" applyFont="1" applyFill="1" applyAlignment="1">
      <alignment horizontal="left" vertical="center"/>
    </xf>
    <xf numFmtId="0" fontId="48" fillId="4" borderId="0" xfId="0" applyFont="1" applyFill="1" applyAlignment="1">
      <alignment horizontal="left" vertical="center"/>
    </xf>
    <xf numFmtId="0" fontId="46" fillId="4" borderId="0" xfId="0" applyFont="1" applyFill="1" applyAlignment="1">
      <alignment horizontal="left" vertical="center"/>
    </xf>
    <xf numFmtId="0" fontId="48" fillId="4" borderId="0" xfId="0" applyFont="1" applyFill="1" applyAlignment="1">
      <alignment vertical="center"/>
    </xf>
    <xf numFmtId="0" fontId="50" fillId="4" borderId="0" xfId="0" applyFont="1" applyFill="1" applyAlignment="1">
      <alignment vertical="center" wrapText="1"/>
    </xf>
    <xf numFmtId="0" fontId="50" fillId="4" borderId="0" xfId="0" applyFont="1" applyFill="1" applyAlignment="1">
      <alignment vertical="center"/>
    </xf>
    <xf numFmtId="0" fontId="50" fillId="4" borderId="0" xfId="1" applyFont="1" applyFill="1" applyBorder="1" applyAlignment="1">
      <alignment vertical="center"/>
    </xf>
    <xf numFmtId="0" fontId="47" fillId="4" borderId="0" xfId="0" applyFont="1" applyFill="1" applyAlignment="1">
      <alignment horizontal="left" vertical="center"/>
    </xf>
    <xf numFmtId="0" fontId="19" fillId="4" borderId="0" xfId="0" applyFont="1" applyFill="1" applyAlignment="1">
      <alignment horizontal="left" vertical="center"/>
    </xf>
    <xf numFmtId="0" fontId="14" fillId="4" borderId="0" xfId="0" applyFont="1" applyFill="1" applyAlignment="1">
      <alignment vertical="center"/>
    </xf>
    <xf numFmtId="0" fontId="52" fillId="16" borderId="6" xfId="2" applyFont="1" applyFill="1" applyBorder="1"/>
    <xf numFmtId="2" fontId="52" fillId="16" borderId="6" xfId="2" applyNumberFormat="1" applyFont="1" applyFill="1" applyBorder="1" applyAlignment="1">
      <alignment horizontal="center"/>
    </xf>
    <xf numFmtId="0" fontId="52" fillId="16" borderId="7" xfId="2" applyFont="1" applyFill="1" applyBorder="1"/>
    <xf numFmtId="0" fontId="52" fillId="16" borderId="0" xfId="2" applyFont="1" applyFill="1" applyBorder="1" applyAlignment="1">
      <alignment horizontal="centerContinuous"/>
    </xf>
    <xf numFmtId="2" fontId="52" fillId="16" borderId="0" xfId="2" applyNumberFormat="1" applyFont="1" applyFill="1" applyBorder="1" applyAlignment="1">
      <alignment horizontal="centerContinuous"/>
    </xf>
    <xf numFmtId="0" fontId="52" fillId="16" borderId="10" xfId="2" applyFont="1" applyFill="1" applyBorder="1" applyAlignment="1">
      <alignment horizontal="centerContinuous"/>
    </xf>
    <xf numFmtId="0" fontId="52" fillId="16" borderId="0" xfId="2" applyFont="1" applyFill="1" applyBorder="1"/>
    <xf numFmtId="2" fontId="52" fillId="16" borderId="0" xfId="2" applyNumberFormat="1" applyFont="1" applyFill="1" applyBorder="1" applyAlignment="1">
      <alignment horizontal="center"/>
    </xf>
    <xf numFmtId="0" fontId="52" fillId="16" borderId="10" xfId="2" applyFont="1" applyFill="1" applyBorder="1"/>
    <xf numFmtId="0" fontId="52" fillId="16" borderId="0" xfId="2" applyFont="1" applyFill="1" applyBorder="1" applyAlignment="1">
      <alignment horizontal="right"/>
    </xf>
    <xf numFmtId="0" fontId="52" fillId="16" borderId="0" xfId="2" applyFont="1" applyFill="1" applyBorder="1" applyAlignment="1"/>
    <xf numFmtId="0" fontId="55" fillId="17" borderId="36" xfId="0" applyFont="1" applyFill="1" applyBorder="1" applyAlignment="1" applyProtection="1">
      <alignment horizontal="left"/>
      <protection locked="0"/>
    </xf>
    <xf numFmtId="0" fontId="52" fillId="16" borderId="9" xfId="2" applyFont="1" applyFill="1" applyBorder="1" applyAlignment="1">
      <alignment horizontal="right"/>
    </xf>
    <xf numFmtId="0" fontId="54" fillId="0" borderId="0" xfId="0" applyFont="1" applyAlignment="1">
      <alignment horizontal="center"/>
    </xf>
    <xf numFmtId="0" fontId="54" fillId="0" borderId="0" xfId="0" applyFont="1" applyAlignment="1">
      <alignment horizontal="right"/>
    </xf>
    <xf numFmtId="14" fontId="55" fillId="17" borderId="36" xfId="0" applyNumberFormat="1" applyFont="1" applyFill="1" applyBorder="1" applyAlignment="1" applyProtection="1">
      <alignment horizontal="left"/>
      <protection locked="0"/>
    </xf>
    <xf numFmtId="0" fontId="54" fillId="0" borderId="0" xfId="0" applyFont="1"/>
    <xf numFmtId="0" fontId="55" fillId="16" borderId="10" xfId="0" applyFont="1" applyFill="1" applyBorder="1" applyAlignment="1" applyProtection="1">
      <alignment horizontal="left"/>
      <protection locked="0"/>
    </xf>
    <xf numFmtId="0" fontId="52" fillId="16" borderId="5" xfId="2" applyFont="1" applyFill="1" applyBorder="1"/>
    <xf numFmtId="167" fontId="52" fillId="16" borderId="5" xfId="2" applyNumberFormat="1" applyFont="1" applyFill="1" applyBorder="1"/>
    <xf numFmtId="2" fontId="52" fillId="16" borderId="5" xfId="2" applyNumberFormat="1" applyFont="1" applyFill="1" applyBorder="1" applyAlignment="1">
      <alignment horizontal="center"/>
    </xf>
    <xf numFmtId="0" fontId="52" fillId="16" borderId="8" xfId="2" applyFont="1" applyFill="1" applyBorder="1"/>
    <xf numFmtId="49" fontId="55" fillId="16" borderId="38" xfId="0" applyNumberFormat="1" applyFont="1" applyFill="1" applyBorder="1" applyAlignment="1">
      <alignment horizontal="center" vertical="center" wrapText="1"/>
    </xf>
    <xf numFmtId="0" fontId="55" fillId="16" borderId="38" xfId="0" applyFont="1" applyFill="1" applyBorder="1" applyAlignment="1">
      <alignment horizontal="center" vertical="center"/>
    </xf>
    <xf numFmtId="2" fontId="55" fillId="18" borderId="38" xfId="0" applyNumberFormat="1" applyFont="1" applyFill="1" applyBorder="1" applyAlignment="1">
      <alignment horizontal="center" vertical="center" textRotation="90"/>
    </xf>
    <xf numFmtId="0" fontId="55" fillId="16" borderId="38" xfId="0" applyFont="1" applyFill="1" applyBorder="1" applyAlignment="1">
      <alignment horizontal="center" vertical="center" textRotation="90"/>
    </xf>
    <xf numFmtId="0" fontId="55" fillId="18" borderId="39" xfId="0" applyFont="1" applyFill="1" applyBorder="1" applyAlignment="1">
      <alignment horizontal="center" vertical="center"/>
    </xf>
    <xf numFmtId="3" fontId="54" fillId="0" borderId="40" xfId="0" applyNumberFormat="1" applyFont="1" applyBorder="1" applyAlignment="1">
      <alignment horizontal="left"/>
    </xf>
    <xf numFmtId="168" fontId="54" fillId="0" borderId="40" xfId="0" applyNumberFormat="1" applyFont="1" applyBorder="1" applyAlignment="1">
      <alignment horizontal="left"/>
    </xf>
    <xf numFmtId="3" fontId="54" fillId="0" borderId="2" xfId="0" applyNumberFormat="1" applyFont="1" applyBorder="1" applyAlignment="1">
      <alignment horizontal="left"/>
    </xf>
    <xf numFmtId="0" fontId="3" fillId="4" borderId="2" xfId="0" applyFont="1" applyFill="1" applyBorder="1" applyAlignment="1" applyProtection="1">
      <alignment horizontal="center"/>
      <protection locked="0"/>
    </xf>
    <xf numFmtId="168" fontId="54" fillId="0" borderId="2" xfId="0" applyNumberFormat="1" applyFont="1" applyBorder="1" applyAlignment="1">
      <alignment horizontal="left"/>
    </xf>
    <xf numFmtId="9" fontId="3" fillId="0" borderId="2" xfId="0" applyNumberFormat="1" applyFont="1" applyBorder="1" applyAlignment="1">
      <alignment horizontal="left"/>
    </xf>
    <xf numFmtId="0" fontId="54" fillId="0" borderId="2" xfId="0" applyFont="1" applyBorder="1" applyAlignment="1" applyProtection="1">
      <alignment horizontal="center"/>
      <protection locked="0"/>
    </xf>
    <xf numFmtId="0" fontId="54" fillId="0" borderId="2" xfId="0" applyFont="1" applyBorder="1" applyProtection="1">
      <protection locked="0"/>
    </xf>
    <xf numFmtId="9" fontId="3" fillId="0" borderId="40" xfId="0" applyNumberFormat="1" applyFont="1" applyBorder="1" applyAlignment="1">
      <alignment horizontal="left"/>
    </xf>
    <xf numFmtId="0" fontId="54" fillId="0" borderId="40" xfId="0" applyFont="1" applyBorder="1" applyAlignment="1" applyProtection="1">
      <alignment horizontal="center"/>
      <protection locked="0"/>
    </xf>
    <xf numFmtId="0" fontId="54" fillId="0" borderId="40" xfId="0" applyFont="1" applyBorder="1" applyProtection="1">
      <protection locked="0"/>
    </xf>
    <xf numFmtId="0" fontId="52" fillId="16" borderId="3" xfId="2" applyNumberFormat="1" applyFont="1" applyFill="1" applyBorder="1"/>
    <xf numFmtId="0" fontId="53" fillId="16" borderId="9" xfId="2" applyNumberFormat="1" applyFont="1" applyFill="1" applyBorder="1" applyAlignment="1">
      <alignment horizontal="centerContinuous"/>
    </xf>
    <xf numFmtId="0" fontId="52" fillId="16" borderId="9" xfId="2" applyNumberFormat="1" applyFont="1" applyFill="1" applyBorder="1"/>
    <xf numFmtId="0" fontId="54" fillId="0" borderId="9" xfId="0" applyFont="1" applyBorder="1"/>
    <xf numFmtId="0" fontId="52" fillId="16" borderId="4" xfId="2" applyNumberFormat="1" applyFont="1" applyFill="1" applyBorder="1"/>
    <xf numFmtId="0" fontId="55" fillId="16" borderId="37" xfId="0" applyFont="1" applyFill="1" applyBorder="1" applyAlignment="1">
      <alignment horizontal="center" vertical="center" wrapText="1"/>
    </xf>
    <xf numFmtId="0" fontId="3" fillId="4" borderId="40" xfId="0" applyFont="1" applyFill="1" applyBorder="1" applyAlignment="1">
      <alignment horizontal="right"/>
    </xf>
    <xf numFmtId="0" fontId="3" fillId="4" borderId="2" xfId="0" applyFont="1" applyFill="1" applyBorder="1" applyAlignment="1">
      <alignment horizontal="right"/>
    </xf>
    <xf numFmtId="0" fontId="6" fillId="5" borderId="0" xfId="0" applyFont="1" applyFill="1" applyAlignment="1">
      <alignment horizontal="center" vertical="center"/>
    </xf>
    <xf numFmtId="0" fontId="0" fillId="3" borderId="0" xfId="0" applyFill="1" applyAlignment="1">
      <alignment vertical="center"/>
    </xf>
    <xf numFmtId="0" fontId="2" fillId="0" borderId="0" xfId="0" applyFont="1"/>
    <xf numFmtId="0" fontId="5" fillId="0" borderId="0" xfId="0" applyFont="1" applyAlignment="1">
      <alignment vertical="center"/>
    </xf>
    <xf numFmtId="0" fontId="60" fillId="0" borderId="0" xfId="0" applyFont="1" applyAlignment="1">
      <alignment vertical="center"/>
    </xf>
    <xf numFmtId="0" fontId="2" fillId="0" borderId="0" xfId="0" applyFont="1" applyAlignment="1">
      <alignment wrapText="1"/>
    </xf>
    <xf numFmtId="0" fontId="2" fillId="0" borderId="0" xfId="0" applyFont="1" applyAlignment="1">
      <alignment horizontal="center" wrapText="1"/>
    </xf>
    <xf numFmtId="0" fontId="60" fillId="0" borderId="0" xfId="0" applyFont="1" applyAlignment="1">
      <alignment wrapText="1"/>
    </xf>
    <xf numFmtId="0" fontId="60" fillId="0" borderId="0" xfId="0" applyFont="1" applyAlignment="1">
      <alignment horizontal="right" wrapText="1"/>
    </xf>
    <xf numFmtId="0" fontId="2" fillId="0" borderId="0" xfId="0" applyFont="1" applyAlignment="1">
      <alignment horizontal="right" wrapText="1"/>
    </xf>
    <xf numFmtId="0" fontId="59" fillId="0" borderId="0" xfId="0" applyFont="1" applyAlignment="1">
      <alignment vertical="center"/>
    </xf>
    <xf numFmtId="0" fontId="59" fillId="0" borderId="0" xfId="0" applyFont="1" applyAlignment="1">
      <alignment wrapText="1"/>
    </xf>
    <xf numFmtId="0" fontId="6" fillId="0" borderId="0" xfId="0" applyFont="1" applyAlignment="1">
      <alignment wrapText="1"/>
    </xf>
    <xf numFmtId="0" fontId="0" fillId="8" borderId="0" xfId="0" applyFill="1" applyAlignment="1">
      <alignment horizontal="center" vertical="center"/>
    </xf>
    <xf numFmtId="0" fontId="0" fillId="8" borderId="0" xfId="0" applyFill="1" applyAlignment="1">
      <alignment horizontal="left" vertical="center"/>
    </xf>
    <xf numFmtId="0" fontId="33" fillId="0" borderId="0" xfId="0" applyFont="1" applyAlignment="1">
      <alignment vertical="center"/>
    </xf>
    <xf numFmtId="0" fontId="4" fillId="0" borderId="0" xfId="0" applyFont="1" applyAlignment="1">
      <alignment horizontal="left" vertical="center"/>
    </xf>
    <xf numFmtId="0" fontId="6" fillId="0" borderId="0" xfId="0" applyFont="1" applyAlignment="1">
      <alignment vertical="center"/>
    </xf>
    <xf numFmtId="0" fontId="6" fillId="0" borderId="0" xfId="0" applyFont="1"/>
    <xf numFmtId="164" fontId="0" fillId="0" borderId="0" xfId="0" applyNumberFormat="1" applyAlignment="1">
      <alignment vertical="center"/>
    </xf>
    <xf numFmtId="164" fontId="0" fillId="0" borderId="0" xfId="0" applyNumberFormat="1" applyAlignment="1">
      <alignment horizontal="left" vertical="center"/>
    </xf>
    <xf numFmtId="164" fontId="2" fillId="0" borderId="0" xfId="0" applyNumberFormat="1" applyFont="1" applyAlignment="1">
      <alignment horizontal="left" vertical="center"/>
    </xf>
    <xf numFmtId="164" fontId="2" fillId="6" borderId="0" xfId="0" applyNumberFormat="1" applyFont="1" applyFill="1" applyAlignment="1">
      <alignment horizontal="left" vertical="center"/>
    </xf>
    <xf numFmtId="164" fontId="2" fillId="0" borderId="0" xfId="0" applyNumberFormat="1" applyFont="1" applyAlignment="1">
      <alignment vertical="center"/>
    </xf>
    <xf numFmtId="164" fontId="2" fillId="0" borderId="0" xfId="0" applyNumberFormat="1" applyFont="1"/>
    <xf numFmtId="164" fontId="0" fillId="0" borderId="0" xfId="0" applyNumberFormat="1"/>
    <xf numFmtId="164" fontId="2" fillId="6" borderId="0" xfId="0" applyNumberFormat="1" applyFont="1" applyFill="1" applyAlignment="1">
      <alignment vertical="center"/>
    </xf>
    <xf numFmtId="0" fontId="2" fillId="6" borderId="11" xfId="0" applyFont="1" applyFill="1" applyBorder="1" applyAlignment="1">
      <alignment vertical="center"/>
    </xf>
    <xf numFmtId="0" fontId="2" fillId="6" borderId="41" xfId="0" applyFont="1" applyFill="1" applyBorder="1" applyAlignment="1">
      <alignment vertical="center"/>
    </xf>
    <xf numFmtId="0" fontId="2" fillId="6" borderId="42" xfId="0" applyFont="1" applyFill="1" applyBorder="1" applyAlignment="1">
      <alignment vertical="center"/>
    </xf>
    <xf numFmtId="0" fontId="2" fillId="6" borderId="35" xfId="0" applyFont="1" applyFill="1" applyBorder="1" applyAlignment="1">
      <alignment vertical="center"/>
    </xf>
    <xf numFmtId="0" fontId="2" fillId="6" borderId="43" xfId="0" applyFont="1" applyFill="1" applyBorder="1" applyAlignment="1">
      <alignment vertical="center"/>
    </xf>
    <xf numFmtId="0" fontId="60" fillId="6" borderId="0" xfId="0" applyFont="1" applyFill="1" applyAlignment="1">
      <alignment horizontal="left" vertical="center"/>
    </xf>
    <xf numFmtId="164" fontId="60" fillId="6" borderId="0" xfId="0" applyNumberFormat="1" applyFont="1" applyFill="1" applyAlignment="1">
      <alignment horizontal="left" vertical="center"/>
    </xf>
    <xf numFmtId="0" fontId="6" fillId="6" borderId="0" xfId="0" applyFont="1" applyFill="1" applyAlignment="1">
      <alignment vertical="center"/>
    </xf>
    <xf numFmtId="0" fontId="5" fillId="6" borderId="0" xfId="0" applyFont="1" applyFill="1" applyAlignment="1">
      <alignment vertical="center"/>
    </xf>
    <xf numFmtId="0" fontId="6" fillId="10" borderId="0" xfId="0" applyFont="1" applyFill="1" applyAlignment="1">
      <alignment horizontal="center" vertical="center"/>
    </xf>
    <xf numFmtId="0" fontId="19" fillId="6" borderId="0" xfId="0" applyFont="1" applyFill="1" applyAlignment="1">
      <alignment horizontal="center" vertical="center"/>
    </xf>
    <xf numFmtId="0" fontId="59" fillId="0" borderId="0" xfId="0" applyFont="1" applyAlignment="1">
      <alignment horizontal="right" wrapText="1"/>
    </xf>
    <xf numFmtId="0" fontId="6" fillId="0" borderId="0" xfId="0" applyFont="1" applyAlignment="1">
      <alignment horizontal="right" wrapText="1"/>
    </xf>
    <xf numFmtId="0" fontId="2" fillId="0" borderId="0" xfId="0" applyFont="1" applyAlignment="1" applyProtection="1">
      <alignment horizontal="left" vertical="center"/>
      <protection locked="0"/>
    </xf>
    <xf numFmtId="0" fontId="8" fillId="0" borderId="0" xfId="0" applyFont="1" applyAlignment="1">
      <alignment horizontal="left" vertical="center"/>
    </xf>
    <xf numFmtId="0" fontId="70" fillId="0" borderId="0" xfId="1" applyFont="1" applyAlignment="1" applyProtection="1">
      <alignment horizontal="left" vertical="center"/>
    </xf>
    <xf numFmtId="0" fontId="9" fillId="7" borderId="0" xfId="1" applyFont="1" applyFill="1" applyAlignment="1" applyProtection="1">
      <alignment horizontal="center" vertical="center"/>
      <protection locked="0"/>
    </xf>
    <xf numFmtId="0" fontId="2" fillId="5" borderId="0" xfId="0" applyFont="1" applyFill="1" applyAlignment="1" applyProtection="1">
      <alignment horizontal="center" vertical="center"/>
      <protection locked="0"/>
    </xf>
    <xf numFmtId="0" fontId="6" fillId="5" borderId="0" xfId="0" applyFont="1" applyFill="1" applyAlignment="1" applyProtection="1">
      <alignment horizontal="center" vertical="center"/>
      <protection locked="0"/>
    </xf>
    <xf numFmtId="0" fontId="2" fillId="0" borderId="0" xfId="0" applyFont="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lignment horizontal="left" vertical="center" wrapText="1"/>
    </xf>
    <xf numFmtId="0" fontId="0" fillId="0" borderId="0" xfId="0" applyAlignment="1" applyProtection="1">
      <alignment horizontal="left" vertical="center"/>
      <protection locked="0"/>
    </xf>
    <xf numFmtId="0" fontId="29" fillId="0" borderId="0" xfId="0" applyFont="1" applyAlignment="1">
      <alignment horizontal="center" vertical="center" wrapText="1"/>
    </xf>
    <xf numFmtId="0" fontId="73" fillId="0" borderId="0" xfId="0" applyFont="1" applyAlignment="1">
      <alignment horizontal="left" vertical="center"/>
    </xf>
    <xf numFmtId="0" fontId="62" fillId="0" borderId="0" xfId="0" applyFont="1" applyAlignment="1">
      <alignment vertical="center"/>
    </xf>
    <xf numFmtId="0" fontId="2" fillId="6" borderId="0" xfId="0" applyFont="1" applyFill="1" applyAlignment="1" applyProtection="1">
      <alignment horizontal="center" vertical="center"/>
      <protection locked="0"/>
    </xf>
    <xf numFmtId="0" fontId="0" fillId="6" borderId="0" xfId="0" applyFill="1" applyAlignment="1" applyProtection="1">
      <alignment horizontal="left" vertical="center"/>
      <protection locked="0"/>
    </xf>
    <xf numFmtId="0" fontId="2" fillId="6" borderId="0" xfId="0" applyFont="1" applyFill="1" applyAlignment="1" applyProtection="1">
      <alignment vertical="center"/>
      <protection locked="0"/>
    </xf>
    <xf numFmtId="0" fontId="2" fillId="6" borderId="0" xfId="0" applyFont="1" applyFill="1" applyAlignment="1" applyProtection="1">
      <alignment horizontal="left" vertical="center"/>
      <protection locked="0"/>
    </xf>
    <xf numFmtId="0" fontId="2" fillId="6" borderId="0" xfId="0" applyFont="1" applyFill="1" applyAlignment="1" applyProtection="1">
      <alignment horizontal="center" vertical="center" wrapText="1"/>
      <protection locked="0"/>
    </xf>
    <xf numFmtId="0" fontId="24" fillId="6" borderId="0" xfId="0" applyFont="1" applyFill="1" applyAlignment="1" applyProtection="1">
      <alignment horizontal="center" vertical="center"/>
      <protection locked="0"/>
    </xf>
    <xf numFmtId="0" fontId="14" fillId="6" borderId="0" xfId="0" applyFont="1" applyFill="1" applyAlignment="1" applyProtection="1">
      <alignment horizontal="left" vertical="center" wrapText="1"/>
      <protection locked="0"/>
    </xf>
    <xf numFmtId="0" fontId="4" fillId="6" borderId="0" xfId="0" applyFont="1" applyFill="1" applyAlignment="1" applyProtection="1">
      <alignment horizontal="left" vertical="center" wrapText="1"/>
      <protection locked="0"/>
    </xf>
    <xf numFmtId="0" fontId="48" fillId="4" borderId="0" xfId="0" applyFont="1" applyFill="1" applyAlignment="1" applyProtection="1">
      <alignment horizontal="left" vertical="center"/>
      <protection locked="0"/>
    </xf>
    <xf numFmtId="0" fontId="2" fillId="6" borderId="20" xfId="0" applyFont="1" applyFill="1" applyBorder="1" applyAlignment="1" applyProtection="1">
      <alignment horizontal="left" vertical="center"/>
      <protection locked="0"/>
    </xf>
    <xf numFmtId="0" fontId="0" fillId="6" borderId="0" xfId="0" applyFill="1" applyAlignment="1" applyProtection="1">
      <alignment vertical="center"/>
      <protection locked="0"/>
    </xf>
    <xf numFmtId="0" fontId="0" fillId="6" borderId="11" xfId="0" applyFill="1" applyBorder="1" applyAlignment="1" applyProtection="1">
      <alignment vertical="center"/>
      <protection locked="0"/>
    </xf>
    <xf numFmtId="0" fontId="20" fillId="6" borderId="0" xfId="1" applyFill="1" applyAlignment="1">
      <alignment vertical="center"/>
    </xf>
    <xf numFmtId="166" fontId="0" fillId="0" borderId="0" xfId="0" applyNumberFormat="1" applyAlignment="1">
      <alignment vertical="center"/>
    </xf>
    <xf numFmtId="0" fontId="1" fillId="0" borderId="0" xfId="0" applyFont="1" applyAlignment="1">
      <alignment vertical="center"/>
    </xf>
    <xf numFmtId="0" fontId="20" fillId="0" borderId="0" xfId="1" applyProtection="1"/>
    <xf numFmtId="14" fontId="0" fillId="0" borderId="0" xfId="0" applyNumberFormat="1"/>
    <xf numFmtId="15" fontId="0" fillId="0" borderId="0" xfId="0" applyNumberFormat="1"/>
    <xf numFmtId="14" fontId="14" fillId="0" borderId="0" xfId="0" applyNumberFormat="1" applyFont="1"/>
    <xf numFmtId="0" fontId="9" fillId="0" borderId="0" xfId="0" applyFont="1"/>
    <xf numFmtId="0" fontId="12" fillId="0" borderId="0" xfId="0" applyFont="1"/>
    <xf numFmtId="166" fontId="0" fillId="0" borderId="0" xfId="0" applyNumberFormat="1"/>
    <xf numFmtId="0" fontId="7" fillId="0" borderId="0" xfId="0" applyFont="1" applyAlignment="1">
      <alignment horizontal="left" vertical="center"/>
    </xf>
    <xf numFmtId="49" fontId="0" fillId="0" borderId="0" xfId="0" applyNumberFormat="1" applyAlignment="1">
      <alignment horizontal="left" vertical="center"/>
    </xf>
    <xf numFmtId="0" fontId="0" fillId="0" borderId="22" xfId="0" applyBorder="1" applyAlignment="1">
      <alignment horizontal="left" vertical="center"/>
    </xf>
    <xf numFmtId="0" fontId="0" fillId="0" borderId="23" xfId="0" applyBorder="1" applyAlignment="1">
      <alignment horizontal="center" vertical="center"/>
    </xf>
    <xf numFmtId="0" fontId="1" fillId="3" borderId="23" xfId="0" applyFont="1" applyFill="1" applyBorder="1" applyAlignment="1">
      <alignment horizontal="center" vertical="center"/>
    </xf>
    <xf numFmtId="0" fontId="0" fillId="0" borderId="23" xfId="0" applyBorder="1" applyAlignment="1">
      <alignment horizontal="left" vertical="center"/>
    </xf>
    <xf numFmtId="0" fontId="0" fillId="0" borderId="24" xfId="0" applyBorder="1" applyAlignment="1">
      <alignment horizontal="center" vertical="center"/>
    </xf>
    <xf numFmtId="0" fontId="0" fillId="0" borderId="25" xfId="0" applyBorder="1" applyAlignment="1">
      <alignment horizontal="left" vertical="center"/>
    </xf>
    <xf numFmtId="0" fontId="0" fillId="0" borderId="26" xfId="0" applyBorder="1" applyAlignment="1">
      <alignment horizontal="center" vertical="center"/>
    </xf>
    <xf numFmtId="0" fontId="0" fillId="8" borderId="27" xfId="0" applyFill="1" applyBorder="1" applyAlignment="1">
      <alignment horizontal="left" vertical="center"/>
    </xf>
    <xf numFmtId="0" fontId="0" fillId="8" borderId="28" xfId="0" applyFill="1" applyBorder="1" applyAlignment="1">
      <alignment horizontal="center" vertical="center"/>
    </xf>
    <xf numFmtId="0" fontId="0" fillId="8" borderId="28" xfId="0" applyFill="1" applyBorder="1" applyAlignment="1">
      <alignment horizontal="left" vertical="center"/>
    </xf>
    <xf numFmtId="0" fontId="0" fillId="8" borderId="29" xfId="0" applyFill="1" applyBorder="1" applyAlignment="1">
      <alignment horizontal="center" vertical="center"/>
    </xf>
    <xf numFmtId="0" fontId="0" fillId="0" borderId="25" xfId="0" applyBorder="1" applyAlignment="1">
      <alignment horizontal="center" vertical="center"/>
    </xf>
    <xf numFmtId="0" fontId="0" fillId="0" borderId="27" xfId="0" applyBorder="1" applyAlignment="1">
      <alignment horizontal="left" vertical="center"/>
    </xf>
    <xf numFmtId="0" fontId="0" fillId="0" borderId="28" xfId="0" applyBorder="1" applyAlignment="1">
      <alignment horizontal="center" vertical="center"/>
    </xf>
    <xf numFmtId="0" fontId="0" fillId="0" borderId="28" xfId="0" applyBorder="1" applyAlignment="1">
      <alignment horizontal="left" vertical="center"/>
    </xf>
    <xf numFmtId="0" fontId="0" fillId="0" borderId="29" xfId="0" applyBorder="1" applyAlignment="1">
      <alignment horizontal="center" vertical="center"/>
    </xf>
    <xf numFmtId="0" fontId="0" fillId="11" borderId="0" xfId="0" applyFill="1" applyAlignment="1">
      <alignment horizontal="center" vertical="center"/>
    </xf>
    <xf numFmtId="0" fontId="0" fillId="11" borderId="0" xfId="0" applyFill="1" applyAlignment="1">
      <alignment horizontal="left" vertical="center"/>
    </xf>
    <xf numFmtId="0" fontId="21" fillId="0" borderId="0" xfId="0" applyFont="1" applyAlignment="1">
      <alignment horizontal="left" vertical="center"/>
    </xf>
    <xf numFmtId="0" fontId="1" fillId="0" borderId="23" xfId="0" applyFont="1" applyBorder="1" applyAlignment="1">
      <alignment horizontal="center" vertical="center"/>
    </xf>
    <xf numFmtId="0" fontId="1" fillId="0" borderId="25" xfId="0" applyFont="1" applyBorder="1" applyAlignment="1">
      <alignment horizontal="left" vertical="center"/>
    </xf>
    <xf numFmtId="0" fontId="0" fillId="0" borderId="28" xfId="0" applyBorder="1" applyAlignment="1">
      <alignment vertical="center"/>
    </xf>
    <xf numFmtId="46" fontId="0" fillId="0" borderId="0" xfId="0" applyNumberFormat="1" applyAlignment="1">
      <alignment horizontal="center" vertical="center"/>
    </xf>
    <xf numFmtId="0" fontId="0" fillId="13" borderId="0" xfId="0" applyFill="1" applyAlignment="1">
      <alignment horizontal="center" vertical="center"/>
    </xf>
    <xf numFmtId="0" fontId="0" fillId="13" borderId="0" xfId="0" applyFill="1" applyAlignment="1">
      <alignment horizontal="left" vertical="center"/>
    </xf>
    <xf numFmtId="0" fontId="0" fillId="0" borderId="22" xfId="0" applyBorder="1" applyAlignment="1">
      <alignment horizontal="center"/>
    </xf>
    <xf numFmtId="0" fontId="0" fillId="0" borderId="23" xfId="0" applyBorder="1" applyAlignment="1">
      <alignment horizontal="center"/>
    </xf>
    <xf numFmtId="0" fontId="1" fillId="3" borderId="30" xfId="0" applyFont="1" applyFill="1" applyBorder="1" applyAlignment="1">
      <alignment horizontal="center" vertical="center"/>
    </xf>
    <xf numFmtId="0" fontId="1" fillId="3" borderId="2" xfId="0" applyFont="1" applyFill="1" applyBorder="1" applyAlignment="1">
      <alignment horizontal="center" vertical="center"/>
    </xf>
    <xf numFmtId="0" fontId="1" fillId="0" borderId="23" xfId="0" applyFont="1" applyBorder="1" applyAlignment="1">
      <alignment horizontal="right" vertical="center"/>
    </xf>
    <xf numFmtId="0" fontId="0" fillId="14" borderId="25" xfId="0" applyFill="1" applyBorder="1" applyAlignment="1">
      <alignment horizontal="left" vertical="center"/>
    </xf>
    <xf numFmtId="0" fontId="0" fillId="14" borderId="0" xfId="0" applyFill="1" applyAlignment="1">
      <alignment horizontal="left" vertical="center"/>
    </xf>
    <xf numFmtId="0" fontId="1" fillId="3" borderId="0" xfId="0" applyFont="1" applyFill="1" applyAlignment="1">
      <alignment horizontal="center" vertical="center"/>
    </xf>
    <xf numFmtId="0" fontId="0" fillId="0" borderId="22" xfId="0" applyBorder="1" applyAlignment="1">
      <alignment horizontal="center" vertical="center"/>
    </xf>
    <xf numFmtId="0" fontId="0" fillId="14" borderId="0" xfId="0" applyFill="1" applyAlignment="1">
      <alignment horizontal="center" vertical="center"/>
    </xf>
    <xf numFmtId="0" fontId="1" fillId="0" borderId="23" xfId="0" applyFont="1" applyBorder="1" applyAlignment="1">
      <alignment horizontal="left" vertical="center"/>
    </xf>
    <xf numFmtId="0" fontId="0" fillId="3" borderId="0" xfId="0" applyFill="1" applyAlignment="1">
      <alignment horizontal="left" vertical="center"/>
    </xf>
    <xf numFmtId="0" fontId="0" fillId="0" borderId="26" xfId="0" applyBorder="1" applyAlignment="1">
      <alignment horizontal="left" vertical="center"/>
    </xf>
    <xf numFmtId="0" fontId="1" fillId="0" borderId="0" xfId="0" applyFont="1" applyAlignment="1">
      <alignment horizontal="center" vertical="center"/>
    </xf>
    <xf numFmtId="0" fontId="0" fillId="0" borderId="0" xfId="0" applyAlignment="1">
      <alignment horizontal="center"/>
    </xf>
    <xf numFmtId="0" fontId="0" fillId="3" borderId="0" xfId="0" applyFill="1" applyAlignment="1">
      <alignment horizontal="center"/>
    </xf>
    <xf numFmtId="0" fontId="0" fillId="0" borderId="0" xfId="0" applyAlignment="1">
      <alignment horizontal="right"/>
    </xf>
    <xf numFmtId="0" fontId="0" fillId="8" borderId="0" xfId="0" applyFill="1"/>
    <xf numFmtId="0" fontId="1" fillId="0" borderId="0" xfId="0" applyFont="1" applyAlignment="1">
      <alignment horizontal="center"/>
    </xf>
    <xf numFmtId="0" fontId="1" fillId="0" borderId="0" xfId="0" applyFont="1" applyAlignment="1">
      <alignment horizontal="right"/>
    </xf>
    <xf numFmtId="0" fontId="31" fillId="8" borderId="0" xfId="0" applyFont="1" applyFill="1"/>
    <xf numFmtId="0" fontId="1" fillId="0" borderId="0" xfId="0" applyFont="1" applyAlignment="1">
      <alignment horizontal="left"/>
    </xf>
    <xf numFmtId="0" fontId="0" fillId="0" borderId="0" xfId="0" applyAlignment="1">
      <alignment horizontal="left"/>
    </xf>
    <xf numFmtId="0" fontId="48" fillId="0" borderId="0" xfId="0" applyFont="1" applyAlignment="1">
      <alignment horizontal="center" vertical="center"/>
    </xf>
    <xf numFmtId="0" fontId="38" fillId="0" borderId="0" xfId="0" applyFont="1" applyAlignment="1">
      <alignment horizontal="left" vertical="center" indent="1"/>
    </xf>
    <xf numFmtId="0" fontId="38" fillId="0" borderId="0" xfId="0" applyFont="1" applyAlignment="1">
      <alignment horizontal="left" vertical="center"/>
    </xf>
    <xf numFmtId="14" fontId="1" fillId="0" borderId="0" xfId="0" applyNumberFormat="1" applyFont="1" applyAlignment="1">
      <alignment horizontal="center" vertical="center" wrapText="1"/>
    </xf>
    <xf numFmtId="14" fontId="0" fillId="0" borderId="0" xfId="0" applyNumberFormat="1" applyAlignment="1">
      <alignment horizontal="center" vertical="center" wrapText="1"/>
    </xf>
    <xf numFmtId="14" fontId="1" fillId="0" borderId="24" xfId="0" applyNumberFormat="1" applyFont="1" applyBorder="1" applyAlignment="1">
      <alignment horizontal="left" vertical="center"/>
    </xf>
    <xf numFmtId="14" fontId="0" fillId="0" borderId="0" xfId="0" applyNumberFormat="1" applyAlignment="1">
      <alignment horizontal="center" vertical="center"/>
    </xf>
    <xf numFmtId="169" fontId="0" fillId="0" borderId="0" xfId="0" applyNumberFormat="1" applyAlignment="1">
      <alignment horizontal="center" vertical="center"/>
    </xf>
    <xf numFmtId="14" fontId="31" fillId="0" borderId="0" xfId="0" applyNumberFormat="1" applyFont="1" applyAlignment="1">
      <alignment horizontal="center" vertical="center" wrapText="1"/>
    </xf>
    <xf numFmtId="0" fontId="1" fillId="0" borderId="26" xfId="0" applyFont="1" applyBorder="1" applyAlignment="1">
      <alignment horizontal="left" vertical="center"/>
    </xf>
    <xf numFmtId="166" fontId="1" fillId="0" borderId="26" xfId="0" applyNumberFormat="1" applyFont="1" applyBorder="1" applyAlignment="1">
      <alignment horizontal="left" vertical="center"/>
    </xf>
    <xf numFmtId="1" fontId="1" fillId="0" borderId="26" xfId="0" applyNumberFormat="1" applyFont="1" applyBorder="1" applyAlignment="1">
      <alignment horizontal="left" vertical="center"/>
    </xf>
    <xf numFmtId="0" fontId="1" fillId="0" borderId="25" xfId="0" applyFont="1" applyBorder="1" applyAlignment="1">
      <alignment horizontal="center" vertical="center"/>
    </xf>
    <xf numFmtId="14" fontId="31" fillId="10" borderId="0" xfId="0" applyNumberFormat="1" applyFont="1" applyFill="1" applyAlignment="1">
      <alignment horizontal="center" vertical="center" wrapText="1"/>
    </xf>
    <xf numFmtId="0" fontId="0" fillId="10" borderId="0" xfId="0" applyFill="1" applyAlignment="1">
      <alignment horizontal="center" vertical="center"/>
    </xf>
    <xf numFmtId="0" fontId="0" fillId="10" borderId="0" xfId="0" applyFill="1" applyAlignment="1">
      <alignment horizontal="left" vertical="center"/>
    </xf>
    <xf numFmtId="0" fontId="0" fillId="10" borderId="27" xfId="0" applyFill="1" applyBorder="1" applyAlignment="1">
      <alignment horizontal="center" vertical="center"/>
    </xf>
    <xf numFmtId="0" fontId="0" fillId="10" borderId="28" xfId="0" applyFill="1" applyBorder="1" applyAlignment="1">
      <alignment horizontal="left" vertical="center"/>
    </xf>
    <xf numFmtId="0" fontId="1" fillId="3" borderId="29" xfId="0" applyFont="1" applyFill="1" applyBorder="1" applyAlignment="1">
      <alignment horizontal="left" vertical="center"/>
    </xf>
    <xf numFmtId="14" fontId="61" fillId="0" borderId="0" xfId="0" applyNumberFormat="1" applyFont="1" applyAlignment="1">
      <alignment horizontal="center" vertical="center" wrapText="1"/>
    </xf>
    <xf numFmtId="164" fontId="5" fillId="0" borderId="0" xfId="0" applyNumberFormat="1" applyFont="1" applyAlignment="1">
      <alignment horizontal="left" vertical="center"/>
    </xf>
    <xf numFmtId="164" fontId="6" fillId="0" borderId="0" xfId="0" applyNumberFormat="1" applyFont="1" applyAlignment="1">
      <alignment horizontal="left" vertical="center"/>
    </xf>
    <xf numFmtId="164" fontId="2" fillId="0" borderId="0" xfId="0" applyNumberFormat="1" applyFont="1" applyAlignment="1">
      <alignment horizontal="left"/>
    </xf>
    <xf numFmtId="164" fontId="0" fillId="0" borderId="0" xfId="0" applyNumberFormat="1" applyAlignment="1">
      <alignment horizontal="left"/>
    </xf>
    <xf numFmtId="0" fontId="6" fillId="6" borderId="0" xfId="0" applyFont="1" applyFill="1" applyAlignment="1">
      <alignment horizontal="left" vertical="center"/>
    </xf>
    <xf numFmtId="0" fontId="57" fillId="3" borderId="0" xfId="0" applyFont="1" applyFill="1" applyAlignment="1">
      <alignment horizontal="center" vertical="center"/>
    </xf>
    <xf numFmtId="0" fontId="1" fillId="6" borderId="0" xfId="0" applyFont="1" applyFill="1" applyAlignment="1">
      <alignment horizontal="left" vertical="center"/>
    </xf>
    <xf numFmtId="0" fontId="21" fillId="6" borderId="0" xfId="0" applyFont="1" applyFill="1" applyAlignment="1">
      <alignment horizontal="center" vertical="center"/>
    </xf>
    <xf numFmtId="0" fontId="35" fillId="6" borderId="0" xfId="0" applyFont="1" applyFill="1" applyAlignment="1">
      <alignment horizontal="left" vertical="center"/>
    </xf>
    <xf numFmtId="0" fontId="35" fillId="6" borderId="0" xfId="0" applyFont="1" applyFill="1" applyAlignment="1">
      <alignment vertical="center"/>
    </xf>
    <xf numFmtId="0" fontId="6" fillId="6" borderId="0" xfId="0" applyFont="1" applyFill="1" applyAlignment="1" applyProtection="1">
      <alignment horizontal="center" vertical="center"/>
      <protection locked="0"/>
    </xf>
    <xf numFmtId="0" fontId="5" fillId="4" borderId="0" xfId="0" applyFont="1" applyFill="1" applyAlignment="1">
      <alignment horizontal="left" vertical="center"/>
    </xf>
    <xf numFmtId="0" fontId="4" fillId="4" borderId="0" xfId="0" applyFont="1" applyFill="1" applyAlignment="1">
      <alignment horizontal="left" vertical="center"/>
    </xf>
    <xf numFmtId="0" fontId="48" fillId="0" borderId="0" xfId="0" applyFont="1" applyAlignment="1">
      <alignment horizontal="left" vertical="center"/>
    </xf>
    <xf numFmtId="0" fontId="3" fillId="4" borderId="40" xfId="0" applyFont="1" applyFill="1" applyBorder="1" applyAlignment="1">
      <alignment horizontal="center"/>
    </xf>
    <xf numFmtId="164" fontId="0" fillId="0" borderId="0" xfId="0" applyNumberFormat="1" applyAlignment="1">
      <alignment horizontal="center" vertical="center"/>
    </xf>
    <xf numFmtId="0" fontId="38" fillId="4" borderId="0" xfId="0" applyFont="1" applyFill="1" applyAlignment="1">
      <alignment horizontal="left" vertical="center"/>
    </xf>
    <xf numFmtId="49" fontId="2" fillId="0" borderId="0" xfId="0" applyNumberFormat="1" applyFont="1" applyAlignment="1" applyProtection="1">
      <alignment vertical="center"/>
      <protection locked="0"/>
    </xf>
    <xf numFmtId="0" fontId="2" fillId="0" borderId="0" xfId="0" applyFont="1" applyAlignment="1" applyProtection="1">
      <alignment vertical="center"/>
      <protection locked="0"/>
    </xf>
    <xf numFmtId="0" fontId="5" fillId="0" borderId="0" xfId="0" applyFont="1" applyAlignment="1">
      <alignment vertical="center" wrapText="1"/>
    </xf>
    <xf numFmtId="0" fontId="81" fillId="6" borderId="32" xfId="0" applyFont="1" applyFill="1" applyBorder="1" applyAlignment="1">
      <alignment horizontal="left" vertical="center"/>
    </xf>
    <xf numFmtId="0" fontId="4" fillId="0" borderId="22" xfId="0" applyFont="1" applyBorder="1" applyAlignment="1">
      <alignment horizontal="center" vertical="center"/>
    </xf>
    <xf numFmtId="0" fontId="0" fillId="23" borderId="2" xfId="0" applyFill="1" applyBorder="1" applyAlignment="1" applyProtection="1">
      <alignment horizontal="center" vertical="center"/>
      <protection locked="0"/>
    </xf>
    <xf numFmtId="0" fontId="1" fillId="0" borderId="0" xfId="0" applyFont="1" applyAlignment="1">
      <alignment horizontal="center" vertical="center" wrapText="1"/>
    </xf>
    <xf numFmtId="164" fontId="1" fillId="23" borderId="42" xfId="0" applyNumberFormat="1" applyFont="1" applyFill="1" applyBorder="1" applyAlignment="1">
      <alignment horizontal="center" vertical="center" wrapText="1"/>
    </xf>
    <xf numFmtId="164" fontId="1" fillId="23" borderId="43" xfId="0" applyNumberFormat="1" applyFont="1" applyFill="1" applyBorder="1" applyAlignment="1">
      <alignment horizontal="center" vertical="center" wrapText="1"/>
    </xf>
    <xf numFmtId="0" fontId="0" fillId="23" borderId="2" xfId="0" applyFill="1" applyBorder="1" applyAlignment="1">
      <alignment horizontal="left" vertical="center" indent="1"/>
    </xf>
    <xf numFmtId="0" fontId="0" fillId="23" borderId="2" xfId="0" applyFill="1" applyBorder="1" applyAlignment="1">
      <alignment horizontal="center" vertical="center"/>
    </xf>
    <xf numFmtId="164" fontId="0" fillId="23" borderId="2" xfId="0" applyNumberFormat="1" applyFill="1" applyBorder="1" applyAlignment="1">
      <alignment horizontal="center" vertical="center"/>
    </xf>
    <xf numFmtId="164" fontId="0" fillId="10" borderId="2" xfId="0" applyNumberFormat="1" applyFill="1" applyBorder="1" applyAlignment="1">
      <alignment horizontal="center" vertical="center"/>
    </xf>
    <xf numFmtId="0" fontId="0" fillId="10" borderId="2" xfId="0" applyFill="1" applyBorder="1" applyAlignment="1">
      <alignment horizontal="center" vertical="center"/>
    </xf>
    <xf numFmtId="0" fontId="0" fillId="0" borderId="0" xfId="0" applyAlignment="1">
      <alignment horizontal="left" vertical="center" indent="1"/>
    </xf>
    <xf numFmtId="164" fontId="0" fillId="23" borderId="1" xfId="0" applyNumberFormat="1" applyFill="1" applyBorder="1" applyAlignment="1">
      <alignment horizontal="center" vertical="center"/>
    </xf>
    <xf numFmtId="164" fontId="1" fillId="23" borderId="13" xfId="0" applyNumberFormat="1" applyFont="1" applyFill="1" applyBorder="1" applyAlignment="1">
      <alignment horizontal="right" vertical="center"/>
    </xf>
    <xf numFmtId="164" fontId="0" fillId="23" borderId="34" xfId="0" applyNumberFormat="1" applyFill="1" applyBorder="1" applyAlignment="1">
      <alignment horizontal="center" vertical="center"/>
    </xf>
    <xf numFmtId="164" fontId="1" fillId="23" borderId="11" xfId="0" applyNumberFormat="1" applyFont="1" applyFill="1" applyBorder="1" applyAlignment="1">
      <alignment horizontal="right" vertical="center"/>
    </xf>
    <xf numFmtId="164" fontId="0" fillId="23" borderId="41" xfId="0" applyNumberFormat="1" applyFill="1" applyBorder="1" applyAlignment="1">
      <alignment horizontal="center" vertical="center"/>
    </xf>
    <xf numFmtId="164" fontId="5" fillId="10" borderId="42" xfId="0" applyNumberFormat="1" applyFont="1" applyFill="1" applyBorder="1" applyAlignment="1">
      <alignment horizontal="right" vertical="center"/>
    </xf>
    <xf numFmtId="164" fontId="5" fillId="10" borderId="43" xfId="0" applyNumberFormat="1" applyFont="1" applyFill="1" applyBorder="1" applyAlignment="1">
      <alignment horizontal="center" vertical="center"/>
    </xf>
    <xf numFmtId="0" fontId="0" fillId="0" borderId="35" xfId="0" applyBorder="1" applyAlignment="1">
      <alignment horizontal="left" vertical="center"/>
    </xf>
    <xf numFmtId="0" fontId="81" fillId="6" borderId="32" xfId="0" applyFont="1" applyFill="1" applyBorder="1" applyAlignment="1" applyProtection="1">
      <alignment horizontal="center" vertical="center"/>
      <protection locked="0"/>
    </xf>
    <xf numFmtId="0" fontId="81" fillId="6" borderId="1" xfId="0" applyFont="1" applyFill="1" applyBorder="1" applyAlignment="1" applyProtection="1">
      <alignment horizontal="center" vertical="center"/>
      <protection locked="0"/>
    </xf>
    <xf numFmtId="0" fontId="2" fillId="6" borderId="31" xfId="0" applyFont="1" applyFill="1" applyBorder="1" applyAlignment="1">
      <alignment horizontal="left" vertical="center"/>
    </xf>
    <xf numFmtId="0" fontId="2" fillId="6" borderId="32" xfId="0" applyFont="1" applyFill="1" applyBorder="1" applyAlignment="1">
      <alignment horizontal="left" vertical="center"/>
    </xf>
    <xf numFmtId="0" fontId="2" fillId="6" borderId="1" xfId="0" applyFont="1" applyFill="1" applyBorder="1" applyAlignment="1">
      <alignment horizontal="left" vertical="center"/>
    </xf>
    <xf numFmtId="0" fontId="0" fillId="0" borderId="0" xfId="0" applyAlignment="1" applyProtection="1">
      <alignment vertical="top" wrapText="1"/>
      <protection locked="0"/>
    </xf>
    <xf numFmtId="0" fontId="80" fillId="6" borderId="31" xfId="0" applyFont="1" applyFill="1" applyBorder="1" applyAlignment="1">
      <alignment horizontal="left" vertical="center"/>
    </xf>
    <xf numFmtId="0" fontId="80" fillId="6" borderId="32" xfId="0" applyFont="1" applyFill="1" applyBorder="1" applyAlignment="1">
      <alignment horizontal="left" vertical="center"/>
    </xf>
    <xf numFmtId="0" fontId="80" fillId="6" borderId="32" xfId="0" applyFont="1" applyFill="1" applyBorder="1" applyAlignment="1">
      <alignment horizontal="center" vertical="center"/>
    </xf>
    <xf numFmtId="164" fontId="48" fillId="4" borderId="0" xfId="0" applyNumberFormat="1" applyFont="1" applyFill="1" applyAlignment="1">
      <alignment horizontal="center" wrapText="1"/>
    </xf>
    <xf numFmtId="164" fontId="38" fillId="4" borderId="0" xfId="0" applyNumberFormat="1" applyFont="1" applyFill="1" applyAlignment="1">
      <alignment horizontal="center" wrapText="1"/>
    </xf>
    <xf numFmtId="0" fontId="38" fillId="4" borderId="0" xfId="0" applyFont="1" applyFill="1" applyAlignment="1">
      <alignment horizontal="center" wrapText="1"/>
    </xf>
    <xf numFmtId="0" fontId="48" fillId="0" borderId="0" xfId="0" applyFont="1" applyAlignment="1">
      <alignment horizontal="center" wrapText="1"/>
    </xf>
    <xf numFmtId="0" fontId="38" fillId="19" borderId="0" xfId="0" applyFont="1" applyFill="1" applyAlignment="1">
      <alignment horizontal="center" vertical="center"/>
    </xf>
    <xf numFmtId="0" fontId="50" fillId="19" borderId="0" xfId="0" applyFont="1" applyFill="1" applyAlignment="1">
      <alignment horizontal="center" vertical="center"/>
    </xf>
    <xf numFmtId="0" fontId="50" fillId="22" borderId="0" xfId="0" applyFont="1" applyFill="1" applyAlignment="1">
      <alignment horizontal="center" vertical="center"/>
    </xf>
    <xf numFmtId="0" fontId="50" fillId="19" borderId="25" xfId="0" applyFont="1" applyFill="1" applyBorder="1" applyAlignment="1">
      <alignment horizontal="left" vertical="center"/>
    </xf>
    <xf numFmtId="0" fontId="50" fillId="19" borderId="0" xfId="0" applyFont="1" applyFill="1" applyAlignment="1">
      <alignment horizontal="left" vertical="center"/>
    </xf>
    <xf numFmtId="0" fontId="76" fillId="0" borderId="25" xfId="0" applyFont="1" applyBorder="1" applyAlignment="1">
      <alignment horizontal="center" vertical="center"/>
    </xf>
    <xf numFmtId="0" fontId="76" fillId="0" borderId="0" xfId="0" applyFont="1" applyAlignment="1">
      <alignment horizontal="center" vertical="center"/>
    </xf>
    <xf numFmtId="0" fontId="1" fillId="0" borderId="0" xfId="0" applyFont="1" applyAlignment="1">
      <alignment horizontal="center" vertical="center"/>
    </xf>
    <xf numFmtId="0" fontId="63" fillId="7" borderId="0" xfId="0" applyFont="1" applyFill="1" applyAlignment="1">
      <alignment horizontal="center" vertical="center"/>
    </xf>
    <xf numFmtId="0" fontId="0" fillId="0" borderId="12" xfId="0" applyBorder="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0" fillId="0" borderId="0" xfId="0" applyAlignment="1">
      <alignment horizontal="center" vertical="center"/>
    </xf>
    <xf numFmtId="164" fontId="0" fillId="0" borderId="0" xfId="0" applyNumberFormat="1" applyAlignment="1">
      <alignment horizontal="center" vertical="center"/>
    </xf>
    <xf numFmtId="0" fontId="79" fillId="0" borderId="0" xfId="0" applyFont="1" applyAlignment="1">
      <alignment horizontal="center" vertical="center"/>
    </xf>
    <xf numFmtId="0" fontId="0" fillId="0" borderId="0" xfId="0" applyAlignment="1">
      <alignment horizontal="left" vertical="center"/>
    </xf>
    <xf numFmtId="0" fontId="2" fillId="10" borderId="32" xfId="0" applyFont="1" applyFill="1" applyBorder="1" applyAlignment="1">
      <alignment horizontal="right" vertical="center"/>
    </xf>
    <xf numFmtId="0" fontId="2" fillId="10" borderId="32" xfId="0" applyFont="1" applyFill="1" applyBorder="1" applyAlignment="1">
      <alignment horizontal="left" vertical="center"/>
    </xf>
    <xf numFmtId="0" fontId="2" fillId="10" borderId="1" xfId="0" applyFont="1" applyFill="1" applyBorder="1" applyAlignment="1">
      <alignment horizontal="left" vertical="center"/>
    </xf>
    <xf numFmtId="0" fontId="6" fillId="0" borderId="35" xfId="0" applyFont="1" applyBorder="1" applyAlignment="1">
      <alignment horizontal="left"/>
    </xf>
    <xf numFmtId="169" fontId="7" fillId="0" borderId="0" xfId="0" applyNumberFormat="1" applyFont="1" applyAlignment="1">
      <alignment horizontal="left" vertical="center"/>
    </xf>
    <xf numFmtId="169" fontId="7" fillId="3" borderId="0" xfId="0" applyNumberFormat="1" applyFont="1" applyFill="1" applyAlignment="1">
      <alignment horizontal="center" vertical="center"/>
    </xf>
    <xf numFmtId="169" fontId="7" fillId="0" borderId="0" xfId="0" applyNumberFormat="1" applyFont="1" applyAlignment="1">
      <alignment horizontal="right" vertical="center"/>
    </xf>
    <xf numFmtId="0" fontId="81" fillId="6" borderId="2" xfId="0" applyFont="1" applyFill="1" applyBorder="1" applyAlignment="1">
      <alignment horizontal="center" vertical="center"/>
    </xf>
    <xf numFmtId="0" fontId="81" fillId="6" borderId="2" xfId="0" applyFont="1" applyFill="1" applyBorder="1" applyAlignment="1">
      <alignment horizontal="left" vertical="center"/>
    </xf>
    <xf numFmtId="0" fontId="5" fillId="10" borderId="31" xfId="0" applyFont="1" applyFill="1" applyBorder="1" applyAlignment="1">
      <alignment horizontal="left" vertical="center"/>
    </xf>
    <xf numFmtId="0" fontId="5" fillId="10" borderId="32" xfId="0" applyFont="1" applyFill="1" applyBorder="1" applyAlignment="1">
      <alignment horizontal="left" vertical="center"/>
    </xf>
    <xf numFmtId="0" fontId="5" fillId="6" borderId="2" xfId="0" applyFont="1" applyFill="1" applyBorder="1" applyAlignment="1">
      <alignment horizontal="center" vertical="center"/>
    </xf>
    <xf numFmtId="0" fontId="82" fillId="6" borderId="2" xfId="0" applyFont="1" applyFill="1" applyBorder="1" applyAlignment="1">
      <alignment horizontal="center" vertical="center"/>
    </xf>
    <xf numFmtId="0" fontId="2" fillId="0" borderId="0" xfId="0" applyFont="1" applyAlignment="1">
      <alignment horizontal="left" vertical="center"/>
    </xf>
    <xf numFmtId="0" fontId="5" fillId="0" borderId="0" xfId="0" applyFont="1" applyAlignment="1">
      <alignment horizontal="left" vertical="center"/>
    </xf>
    <xf numFmtId="0" fontId="12" fillId="0" borderId="0" xfId="0" applyFont="1" applyAlignment="1">
      <alignment horizontal="center" vertical="center"/>
    </xf>
    <xf numFmtId="0" fontId="6" fillId="0" borderId="35" xfId="0" applyFont="1" applyBorder="1" applyAlignment="1">
      <alignment horizontal="left" vertical="center"/>
    </xf>
    <xf numFmtId="0" fontId="81" fillId="6" borderId="31" xfId="0" applyFont="1" applyFill="1" applyBorder="1" applyAlignment="1" applyProtection="1">
      <alignment horizontal="center" vertical="center"/>
      <protection locked="0"/>
    </xf>
    <xf numFmtId="0" fontId="81" fillId="6" borderId="32" xfId="0" applyFont="1" applyFill="1" applyBorder="1" applyAlignment="1" applyProtection="1">
      <alignment horizontal="center" vertical="center"/>
      <protection locked="0"/>
    </xf>
    <xf numFmtId="0" fontId="81" fillId="6" borderId="1" xfId="0" applyFont="1" applyFill="1" applyBorder="1" applyAlignment="1" applyProtection="1">
      <alignment horizontal="center" vertical="center"/>
      <protection locked="0"/>
    </xf>
    <xf numFmtId="0" fontId="80" fillId="6" borderId="2" xfId="0" applyFont="1" applyFill="1" applyBorder="1" applyAlignment="1">
      <alignment horizontal="center" vertical="center"/>
    </xf>
    <xf numFmtId="0" fontId="80" fillId="6" borderId="2" xfId="0" applyFont="1" applyFill="1" applyBorder="1" applyAlignment="1">
      <alignment horizontal="left" vertical="center"/>
    </xf>
    <xf numFmtId="0" fontId="2" fillId="6" borderId="2" xfId="0" applyFont="1" applyFill="1" applyBorder="1" applyAlignment="1">
      <alignment horizontal="left" vertical="center"/>
    </xf>
    <xf numFmtId="0" fontId="5" fillId="0" borderId="25" xfId="0" applyFont="1" applyBorder="1" applyAlignment="1">
      <alignment horizontal="left" vertical="center" indent="1"/>
    </xf>
    <xf numFmtId="0" fontId="5" fillId="0" borderId="0" xfId="0" applyFont="1" applyAlignment="1">
      <alignment horizontal="left" vertical="center" indent="1"/>
    </xf>
    <xf numFmtId="0" fontId="5" fillId="0" borderId="26" xfId="0" applyFont="1" applyBorder="1" applyAlignment="1">
      <alignment horizontal="left" vertical="center" indent="1"/>
    </xf>
    <xf numFmtId="0" fontId="5" fillId="0" borderId="27" xfId="0" applyFont="1" applyBorder="1" applyAlignment="1">
      <alignment horizontal="left" vertical="center" indent="1"/>
    </xf>
    <xf numFmtId="0" fontId="5" fillId="0" borderId="28" xfId="0" applyFont="1" applyBorder="1" applyAlignment="1">
      <alignment horizontal="left" vertical="center" indent="1"/>
    </xf>
    <xf numFmtId="0" fontId="5" fillId="0" borderId="29" xfId="0" applyFont="1" applyBorder="1" applyAlignment="1">
      <alignment horizontal="left" vertical="center" indent="1"/>
    </xf>
    <xf numFmtId="0" fontId="5" fillId="0" borderId="22" xfId="0" applyFont="1" applyBorder="1" applyAlignment="1">
      <alignment horizontal="left" vertical="center" indent="1"/>
    </xf>
    <xf numFmtId="0" fontId="5" fillId="0" borderId="23" xfId="0" applyFont="1" applyBorder="1" applyAlignment="1">
      <alignment horizontal="left" vertical="center" indent="1"/>
    </xf>
    <xf numFmtId="0" fontId="5" fillId="0" borderId="24" xfId="0" applyFont="1" applyBorder="1" applyAlignment="1">
      <alignment horizontal="left" vertical="center" indent="1"/>
    </xf>
    <xf numFmtId="0" fontId="5" fillId="6" borderId="13"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34" xfId="0" applyFont="1" applyFill="1" applyBorder="1" applyAlignment="1">
      <alignment horizontal="center" vertical="center" wrapText="1"/>
    </xf>
    <xf numFmtId="0" fontId="5" fillId="6" borderId="42" xfId="0" applyFont="1" applyFill="1" applyBorder="1" applyAlignment="1">
      <alignment horizontal="center" vertical="center" wrapText="1"/>
    </xf>
    <xf numFmtId="0" fontId="5" fillId="6" borderId="35" xfId="0" applyFont="1" applyFill="1" applyBorder="1" applyAlignment="1">
      <alignment horizontal="center" vertical="center" wrapText="1"/>
    </xf>
    <xf numFmtId="0" fontId="5" fillId="6" borderId="43" xfId="0" applyFont="1" applyFill="1" applyBorder="1" applyAlignment="1">
      <alignment horizontal="center" vertical="center" wrapText="1"/>
    </xf>
    <xf numFmtId="0" fontId="6" fillId="0" borderId="0" xfId="0" applyFont="1" applyAlignment="1">
      <alignment horizontal="left" vertical="center"/>
    </xf>
    <xf numFmtId="0" fontId="5" fillId="6" borderId="13" xfId="0" applyFont="1" applyFill="1" applyBorder="1" applyAlignment="1">
      <alignment horizontal="center" vertical="center"/>
    </xf>
    <xf numFmtId="0" fontId="5" fillId="6" borderId="12" xfId="0" applyFont="1" applyFill="1" applyBorder="1" applyAlignment="1">
      <alignment horizontal="center" vertical="center"/>
    </xf>
    <xf numFmtId="0" fontId="5" fillId="6" borderId="34" xfId="0" applyFont="1" applyFill="1" applyBorder="1" applyAlignment="1">
      <alignment horizontal="center" vertical="center"/>
    </xf>
    <xf numFmtId="0" fontId="5" fillId="6" borderId="11" xfId="0" applyFont="1" applyFill="1" applyBorder="1" applyAlignment="1">
      <alignment horizontal="center" vertical="center"/>
    </xf>
    <xf numFmtId="0" fontId="5" fillId="6" borderId="0" xfId="0" applyFont="1" applyFill="1" applyAlignment="1">
      <alignment horizontal="center" vertical="center"/>
    </xf>
    <xf numFmtId="0" fontId="5" fillId="6" borderId="41" xfId="0" applyFont="1" applyFill="1" applyBorder="1" applyAlignment="1">
      <alignment horizontal="center" vertical="center"/>
    </xf>
    <xf numFmtId="0" fontId="2" fillId="10" borderId="32" xfId="0" applyFont="1" applyFill="1" applyBorder="1" applyAlignment="1">
      <alignment horizontal="center" vertical="center"/>
    </xf>
    <xf numFmtId="0" fontId="5" fillId="6" borderId="2" xfId="0" applyFont="1" applyFill="1" applyBorder="1" applyAlignment="1">
      <alignment horizontal="center" vertical="center" wrapText="1"/>
    </xf>
    <xf numFmtId="0" fontId="80" fillId="6" borderId="2" xfId="0" applyFont="1" applyFill="1" applyBorder="1" applyAlignment="1" applyProtection="1">
      <alignment horizontal="center" vertical="center"/>
      <protection locked="0"/>
    </xf>
    <xf numFmtId="0" fontId="81" fillId="6" borderId="2" xfId="0" applyFont="1" applyFill="1" applyBorder="1" applyAlignment="1" applyProtection="1">
      <alignment horizontal="center" vertical="center"/>
      <protection locked="0"/>
    </xf>
    <xf numFmtId="0" fontId="81" fillId="6" borderId="2" xfId="0" applyFont="1" applyFill="1" applyBorder="1" applyAlignment="1" applyProtection="1">
      <alignment horizontal="left" vertical="center"/>
      <protection locked="0"/>
    </xf>
    <xf numFmtId="0" fontId="81" fillId="6" borderId="31" xfId="0" applyFont="1" applyFill="1" applyBorder="1" applyAlignment="1" applyProtection="1">
      <alignment horizontal="right" vertical="center"/>
      <protection locked="0"/>
    </xf>
    <xf numFmtId="0" fontId="81" fillId="6" borderId="32" xfId="0" applyFont="1" applyFill="1" applyBorder="1" applyAlignment="1" applyProtection="1">
      <alignment horizontal="right" vertical="center"/>
      <protection locked="0"/>
    </xf>
    <xf numFmtId="0" fontId="81" fillId="6" borderId="31" xfId="0" applyFont="1" applyFill="1" applyBorder="1" applyAlignment="1" applyProtection="1">
      <alignment horizontal="right" vertical="center" indent="1"/>
      <protection locked="0"/>
    </xf>
    <xf numFmtId="0" fontId="81" fillId="6" borderId="32" xfId="0" applyFont="1" applyFill="1" applyBorder="1" applyAlignment="1" applyProtection="1">
      <alignment horizontal="right" vertical="center" indent="1"/>
      <protection locked="0"/>
    </xf>
    <xf numFmtId="0" fontId="81" fillId="6" borderId="1" xfId="0" applyFont="1" applyFill="1" applyBorder="1" applyAlignment="1" applyProtection="1">
      <alignment horizontal="right" vertical="center" indent="1"/>
      <protection locked="0"/>
    </xf>
    <xf numFmtId="0" fontId="5" fillId="0" borderId="0" xfId="0" applyFont="1" applyAlignment="1">
      <alignment horizontal="center"/>
    </xf>
    <xf numFmtId="0" fontId="29" fillId="4" borderId="0" xfId="0" applyFont="1" applyFill="1" applyAlignment="1">
      <alignment horizontal="right" vertical="center"/>
    </xf>
    <xf numFmtId="0" fontId="9" fillId="7" borderId="0" xfId="1" applyFont="1" applyFill="1" applyBorder="1" applyAlignment="1" applyProtection="1">
      <alignment horizontal="center" vertical="center"/>
      <protection locked="0"/>
    </xf>
    <xf numFmtId="0" fontId="25" fillId="6" borderId="0" xfId="0" applyFont="1" applyFill="1" applyAlignment="1">
      <alignment horizontal="center" vertical="center"/>
    </xf>
    <xf numFmtId="0" fontId="29" fillId="6" borderId="0" xfId="0" applyFont="1" applyFill="1" applyAlignment="1">
      <alignment horizontal="left" vertical="center"/>
    </xf>
    <xf numFmtId="0" fontId="4" fillId="7" borderId="0" xfId="1" applyFont="1" applyFill="1" applyBorder="1" applyAlignment="1" applyProtection="1">
      <alignment horizontal="center" vertical="center"/>
      <protection locked="0"/>
    </xf>
    <xf numFmtId="0" fontId="27" fillId="6" borderId="0" xfId="0" applyFont="1" applyFill="1" applyAlignment="1">
      <alignment horizontal="left" vertical="center" wrapText="1"/>
    </xf>
    <xf numFmtId="0" fontId="83" fillId="6" borderId="0" xfId="1" applyFont="1" applyFill="1" applyAlignment="1">
      <alignment horizontal="left" vertical="center"/>
    </xf>
    <xf numFmtId="0" fontId="30" fillId="6" borderId="0" xfId="0" applyFont="1" applyFill="1" applyAlignment="1">
      <alignment horizontal="left" vertical="center"/>
    </xf>
    <xf numFmtId="0" fontId="28" fillId="6" borderId="0" xfId="0" applyFont="1" applyFill="1" applyAlignment="1">
      <alignment horizontal="left" vertical="center"/>
    </xf>
    <xf numFmtId="0" fontId="38" fillId="4" borderId="0" xfId="0" applyFont="1" applyFill="1" applyAlignment="1">
      <alignment horizontal="left" vertical="center"/>
    </xf>
    <xf numFmtId="0" fontId="7" fillId="6" borderId="0" xfId="0" applyFont="1" applyFill="1" applyAlignment="1">
      <alignment horizontal="left" vertical="center"/>
    </xf>
    <xf numFmtId="0" fontId="36" fillId="6" borderId="0" xfId="0" applyFont="1" applyFill="1" applyAlignment="1">
      <alignment horizontal="center" vertical="center"/>
    </xf>
    <xf numFmtId="0" fontId="28" fillId="6" borderId="0" xfId="0" applyFont="1" applyFill="1" applyAlignment="1">
      <alignment horizontal="left" vertical="top" wrapText="1"/>
    </xf>
    <xf numFmtId="0" fontId="48" fillId="4" borderId="0" xfId="0" applyFont="1" applyFill="1" applyAlignment="1" applyProtection="1">
      <alignment horizontal="left" vertical="top" wrapText="1"/>
      <protection locked="0"/>
    </xf>
    <xf numFmtId="0" fontId="38" fillId="4" borderId="0" xfId="1" applyFont="1" applyFill="1" applyBorder="1" applyAlignment="1">
      <alignment horizontal="center" vertical="center"/>
    </xf>
    <xf numFmtId="0" fontId="38" fillId="4" borderId="0" xfId="0" applyFont="1" applyFill="1" applyAlignment="1">
      <alignment horizontal="left" vertical="center" wrapText="1"/>
    </xf>
    <xf numFmtId="0" fontId="14" fillId="6" borderId="0" xfId="0" applyFont="1" applyFill="1" applyAlignment="1">
      <alignment horizontal="left" vertical="center"/>
    </xf>
    <xf numFmtId="0" fontId="27" fillId="6" borderId="0" xfId="0" applyFont="1" applyFill="1" applyAlignment="1">
      <alignment horizontal="left" vertical="center"/>
    </xf>
    <xf numFmtId="0" fontId="14" fillId="6" borderId="0" xfId="0" applyFont="1" applyFill="1" applyAlignment="1">
      <alignment horizontal="left" vertical="center" wrapText="1"/>
    </xf>
    <xf numFmtId="0" fontId="2" fillId="6" borderId="0" xfId="0" applyFont="1" applyFill="1" applyAlignment="1" applyProtection="1">
      <alignment horizontal="center" vertical="center"/>
      <protection locked="0"/>
    </xf>
    <xf numFmtId="0" fontId="48" fillId="4" borderId="0" xfId="0" applyFont="1" applyFill="1" applyAlignment="1" applyProtection="1">
      <alignment horizontal="center" vertical="center"/>
      <protection locked="0"/>
    </xf>
    <xf numFmtId="0" fontId="6" fillId="10" borderId="0" xfId="0" applyFont="1" applyFill="1" applyAlignment="1">
      <alignment horizontal="right" vertical="center"/>
    </xf>
    <xf numFmtId="0" fontId="6" fillId="10" borderId="0" xfId="0" applyFont="1" applyFill="1" applyAlignment="1">
      <alignment horizontal="left" vertical="center"/>
    </xf>
    <xf numFmtId="0" fontId="49" fillId="4" borderId="0" xfId="0" applyFont="1" applyFill="1" applyAlignment="1">
      <alignment horizontal="left" vertical="center"/>
    </xf>
    <xf numFmtId="0" fontId="3" fillId="5" borderId="0" xfId="0" applyFont="1" applyFill="1" applyAlignment="1" applyProtection="1">
      <alignment horizontal="left" vertical="top"/>
      <protection locked="0"/>
    </xf>
    <xf numFmtId="0" fontId="3" fillId="5" borderId="0" xfId="0" applyFont="1" applyFill="1" applyAlignment="1" applyProtection="1">
      <alignment horizontal="center" vertical="center"/>
      <protection locked="0"/>
    </xf>
    <xf numFmtId="0" fontId="19" fillId="6" borderId="0" xfId="0" applyFont="1" applyFill="1" applyAlignment="1">
      <alignment horizontal="left" vertical="center"/>
    </xf>
    <xf numFmtId="0" fontId="3" fillId="5" borderId="0" xfId="0" applyFont="1" applyFill="1" applyAlignment="1" applyProtection="1">
      <alignment horizontal="center" vertical="center" wrapText="1"/>
      <protection locked="0"/>
    </xf>
    <xf numFmtId="0" fontId="3" fillId="6" borderId="0" xfId="0" applyFont="1" applyFill="1" applyAlignment="1">
      <alignment horizontal="right" vertical="center" indent="1"/>
    </xf>
    <xf numFmtId="0" fontId="16" fillId="6" borderId="0" xfId="0" applyFont="1" applyFill="1" applyAlignment="1">
      <alignment horizontal="left" vertical="center"/>
    </xf>
    <xf numFmtId="0" fontId="18" fillId="6" borderId="0" xfId="0" applyFont="1" applyFill="1" applyAlignment="1">
      <alignment horizontal="center" vertical="center"/>
    </xf>
    <xf numFmtId="0" fontId="25" fillId="6" borderId="0" xfId="0" applyFont="1" applyFill="1" applyAlignment="1">
      <alignment horizontal="center" vertical="center" wrapText="1"/>
    </xf>
    <xf numFmtId="0" fontId="24" fillId="6" borderId="0" xfId="1" applyFont="1" applyFill="1" applyAlignment="1" applyProtection="1">
      <alignment horizontal="center" vertical="center"/>
      <protection locked="0"/>
    </xf>
    <xf numFmtId="0" fontId="15" fillId="6" borderId="0" xfId="0" applyFont="1" applyFill="1" applyAlignment="1">
      <alignment horizontal="center" vertical="center"/>
    </xf>
    <xf numFmtId="0" fontId="2" fillId="6" borderId="0" xfId="0" applyFont="1" applyFill="1" applyAlignment="1">
      <alignment horizontal="center" vertical="center"/>
    </xf>
    <xf numFmtId="0" fontId="2" fillId="6" borderId="0" xfId="0" applyFont="1" applyFill="1" applyAlignment="1">
      <alignment horizontal="left" vertical="center"/>
    </xf>
    <xf numFmtId="0" fontId="16" fillId="6" borderId="0" xfId="0" applyFont="1" applyFill="1" applyAlignment="1">
      <alignment horizontal="center" vertical="center"/>
    </xf>
    <xf numFmtId="0" fontId="24" fillId="6" borderId="0" xfId="0" applyFont="1" applyFill="1" applyAlignment="1">
      <alignment horizontal="left" vertical="center" wrapText="1"/>
    </xf>
    <xf numFmtId="0" fontId="29" fillId="6" borderId="0" xfId="0" applyFont="1" applyFill="1" applyAlignment="1">
      <alignment horizontal="right" vertical="center"/>
    </xf>
    <xf numFmtId="0" fontId="70" fillId="6" borderId="0" xfId="1" applyFont="1" applyFill="1" applyAlignment="1" applyProtection="1">
      <alignment horizontal="center" vertical="center"/>
      <protection locked="0"/>
    </xf>
    <xf numFmtId="0" fontId="33" fillId="0" borderId="0" xfId="0" applyFont="1" applyAlignment="1">
      <alignment horizontal="right" vertical="center"/>
    </xf>
    <xf numFmtId="0" fontId="72" fillId="0" borderId="0" xfId="1" applyFont="1" applyFill="1" applyAlignment="1" applyProtection="1">
      <alignment horizontal="center" vertical="center"/>
      <protection locked="0"/>
    </xf>
    <xf numFmtId="0" fontId="43" fillId="6" borderId="0" xfId="0" applyFont="1" applyFill="1" applyAlignment="1">
      <alignment horizontal="left" vertical="center" wrapText="1"/>
    </xf>
    <xf numFmtId="0" fontId="8" fillId="6" borderId="0" xfId="0" applyFont="1" applyFill="1" applyAlignment="1">
      <alignment horizontal="left" vertical="center"/>
    </xf>
    <xf numFmtId="0" fontId="9" fillId="6" borderId="0" xfId="0" applyFont="1" applyFill="1" applyAlignment="1">
      <alignment horizontal="left" vertical="center" wrapText="1"/>
    </xf>
    <xf numFmtId="0" fontId="8" fillId="6" borderId="0" xfId="0" applyFont="1" applyFill="1" applyAlignment="1">
      <alignment horizontal="left" vertical="top" wrapText="1"/>
    </xf>
    <xf numFmtId="0" fontId="6" fillId="6" borderId="0" xfId="0" applyFont="1" applyFill="1" applyAlignment="1">
      <alignment horizontal="center" vertical="top"/>
    </xf>
    <xf numFmtId="0" fontId="8" fillId="6" borderId="0" xfId="0" applyFont="1" applyFill="1" applyAlignment="1">
      <alignment horizontal="left" vertical="center" wrapText="1"/>
    </xf>
    <xf numFmtId="0" fontId="6" fillId="6" borderId="0" xfId="0" applyFont="1" applyFill="1" applyAlignment="1">
      <alignment horizontal="center" vertical="center"/>
    </xf>
    <xf numFmtId="0" fontId="6" fillId="6" borderId="0" xfId="0" applyFont="1" applyFill="1" applyAlignment="1">
      <alignment horizontal="left" vertical="center" wrapText="1"/>
    </xf>
    <xf numFmtId="0" fontId="20" fillId="6" borderId="0" xfId="1" applyFill="1" applyAlignment="1" applyProtection="1">
      <alignment horizontal="center" vertical="center"/>
      <protection locked="0"/>
    </xf>
    <xf numFmtId="0" fontId="22" fillId="6" borderId="0" xfId="0" applyFont="1" applyFill="1" applyAlignment="1" applyProtection="1">
      <alignment horizontal="center" vertical="center"/>
      <protection locked="0"/>
    </xf>
    <xf numFmtId="0" fontId="43" fillId="6" borderId="0" xfId="0" applyFont="1" applyFill="1" applyAlignment="1">
      <alignment horizontal="center" vertical="center" wrapText="1"/>
    </xf>
    <xf numFmtId="0" fontId="33" fillId="6" borderId="0" xfId="0" applyFont="1" applyFill="1" applyAlignment="1">
      <alignment horizontal="center" vertical="top" wrapText="1"/>
    </xf>
    <xf numFmtId="0" fontId="2" fillId="5" borderId="0" xfId="0" applyFont="1" applyFill="1" applyAlignment="1" applyProtection="1">
      <alignment horizontal="center" vertical="center"/>
      <protection locked="0"/>
    </xf>
    <xf numFmtId="166" fontId="2" fillId="5" borderId="0" xfId="0" applyNumberFormat="1" applyFont="1" applyFill="1" applyAlignment="1" applyProtection="1">
      <alignment horizontal="center" vertical="center"/>
      <protection locked="0"/>
    </xf>
    <xf numFmtId="0" fontId="2" fillId="5" borderId="0" xfId="0" applyFont="1" applyFill="1" applyAlignment="1" applyProtection="1">
      <alignment horizontal="left" vertical="center"/>
      <protection locked="0"/>
    </xf>
    <xf numFmtId="0" fontId="19" fillId="6" borderId="0" xfId="0" applyFont="1" applyFill="1" applyAlignment="1">
      <alignment horizontal="center" vertical="center"/>
    </xf>
    <xf numFmtId="0" fontId="31" fillId="6" borderId="0" xfId="0" applyFont="1" applyFill="1" applyAlignment="1" applyProtection="1">
      <alignment horizontal="center" vertical="center"/>
      <protection locked="0"/>
    </xf>
    <xf numFmtId="0" fontId="3" fillId="6" borderId="0" xfId="0" applyFont="1" applyFill="1" applyAlignment="1" applyProtection="1">
      <alignment horizontal="center" vertical="center"/>
      <protection locked="0"/>
    </xf>
    <xf numFmtId="0" fontId="29" fillId="6" borderId="0" xfId="0" applyFont="1" applyFill="1" applyAlignment="1">
      <alignment horizontal="center" vertical="center"/>
    </xf>
    <xf numFmtId="169" fontId="4" fillId="6" borderId="0" xfId="0" applyNumberFormat="1" applyFont="1" applyFill="1" applyAlignment="1">
      <alignment horizontal="right" vertical="center"/>
    </xf>
    <xf numFmtId="165" fontId="14" fillId="6" borderId="0" xfId="0" applyNumberFormat="1" applyFont="1" applyFill="1" applyAlignment="1">
      <alignment horizontal="left" vertical="center"/>
    </xf>
    <xf numFmtId="0" fontId="19" fillId="6" borderId="0" xfId="0" applyFont="1" applyFill="1" applyAlignment="1">
      <alignment horizontal="right" vertical="top"/>
    </xf>
    <xf numFmtId="0" fontId="23" fillId="6" borderId="0" xfId="1" applyFont="1" applyFill="1" applyAlignment="1" applyProtection="1">
      <alignment horizontal="center" vertical="center" wrapText="1"/>
      <protection locked="0"/>
    </xf>
    <xf numFmtId="0" fontId="24" fillId="6" borderId="0" xfId="0" applyFont="1" applyFill="1" applyAlignment="1" applyProtection="1">
      <alignment horizontal="center" vertical="center" wrapText="1"/>
      <protection locked="0"/>
    </xf>
    <xf numFmtId="0" fontId="37" fillId="6" borderId="0" xfId="0" applyFont="1" applyFill="1" applyAlignment="1">
      <alignment horizontal="left" vertical="center"/>
    </xf>
    <xf numFmtId="1" fontId="2" fillId="5" borderId="0" xfId="0" applyNumberFormat="1" applyFont="1" applyFill="1" applyAlignment="1" applyProtection="1">
      <alignment horizontal="center" vertical="center"/>
      <protection locked="0"/>
    </xf>
    <xf numFmtId="49" fontId="31" fillId="5" borderId="0" xfId="1" applyNumberFormat="1" applyFont="1" applyFill="1" applyAlignment="1" applyProtection="1">
      <alignment horizontal="left" vertical="center"/>
      <protection locked="0"/>
    </xf>
    <xf numFmtId="49" fontId="31" fillId="5" borderId="0" xfId="0" applyNumberFormat="1" applyFont="1" applyFill="1" applyAlignment="1" applyProtection="1">
      <alignment horizontal="left" vertical="center"/>
      <protection locked="0"/>
    </xf>
    <xf numFmtId="0" fontId="2" fillId="6" borderId="0" xfId="0" applyFont="1" applyFill="1" applyAlignment="1">
      <alignment horizontal="left" vertical="center" wrapText="1"/>
    </xf>
    <xf numFmtId="0" fontId="2" fillId="6" borderId="0" xfId="0" applyFont="1" applyFill="1" applyAlignment="1">
      <alignment horizontal="left" vertical="top" wrapText="1"/>
    </xf>
    <xf numFmtId="0" fontId="2" fillId="6" borderId="0" xfId="0" applyFont="1" applyFill="1" applyAlignment="1" applyProtection="1">
      <alignment horizontal="left" vertical="center"/>
      <protection locked="0"/>
    </xf>
    <xf numFmtId="0" fontId="31" fillId="6" borderId="0" xfId="1" applyFont="1" applyFill="1" applyBorder="1" applyAlignment="1" applyProtection="1">
      <alignment horizontal="left" vertical="center"/>
      <protection locked="0"/>
    </xf>
    <xf numFmtId="0" fontId="3" fillId="6" borderId="0" xfId="0" applyFont="1" applyFill="1" applyAlignment="1" applyProtection="1">
      <alignment horizontal="left" vertical="center"/>
      <protection locked="0"/>
    </xf>
    <xf numFmtId="0" fontId="0" fillId="5" borderId="0" xfId="0" applyFill="1" applyAlignment="1" applyProtection="1">
      <alignment horizontal="left" vertical="top" wrapText="1"/>
      <protection locked="0"/>
    </xf>
    <xf numFmtId="0" fontId="69" fillId="0" borderId="0" xfId="1" applyFont="1" applyFill="1" applyAlignment="1" applyProtection="1">
      <alignment horizontal="center" vertical="center"/>
      <protection locked="0"/>
    </xf>
    <xf numFmtId="0" fontId="69" fillId="0" borderId="0" xfId="0" applyFont="1" applyAlignment="1">
      <alignment horizontal="right" vertical="center"/>
    </xf>
    <xf numFmtId="0" fontId="11" fillId="6" borderId="0" xfId="0" applyFont="1" applyFill="1" applyAlignment="1">
      <alignment horizontal="center" vertical="top"/>
    </xf>
    <xf numFmtId="0" fontId="9" fillId="10" borderId="0" xfId="0" applyFont="1" applyFill="1" applyAlignment="1">
      <alignment horizontal="right" vertical="center"/>
    </xf>
    <xf numFmtId="0" fontId="9" fillId="10" borderId="0" xfId="0" applyFont="1" applyFill="1" applyAlignment="1">
      <alignment horizontal="left" vertical="center"/>
    </xf>
    <xf numFmtId="0" fontId="69" fillId="19" borderId="0" xfId="0" applyFont="1" applyFill="1" applyAlignment="1">
      <alignment horizontal="center" vertical="center"/>
    </xf>
    <xf numFmtId="0" fontId="2" fillId="0" borderId="0" xfId="0" applyFont="1" applyAlignment="1">
      <alignment horizontal="center" vertical="center"/>
    </xf>
    <xf numFmtId="0" fontId="24" fillId="6" borderId="0" xfId="0" applyFont="1" applyFill="1" applyAlignment="1">
      <alignment horizontal="left" vertical="center"/>
    </xf>
    <xf numFmtId="0" fontId="40" fillId="6" borderId="0" xfId="1" applyFont="1" applyFill="1" applyAlignment="1" applyProtection="1">
      <alignment horizontal="center" vertical="center"/>
      <protection locked="0"/>
    </xf>
    <xf numFmtId="0" fontId="39" fillId="0" borderId="0" xfId="0" applyFont="1" applyAlignment="1">
      <alignment horizontal="center" vertical="center" wrapText="1"/>
    </xf>
    <xf numFmtId="0" fontId="2" fillId="6" borderId="0" xfId="0" applyFont="1" applyFill="1" applyAlignment="1" applyProtection="1">
      <alignment horizontal="left" vertical="top" wrapText="1"/>
      <protection locked="0"/>
    </xf>
    <xf numFmtId="0" fontId="14" fillId="6" borderId="0" xfId="0" applyFont="1" applyFill="1" applyAlignment="1">
      <alignment horizontal="center" vertical="center"/>
    </xf>
    <xf numFmtId="0" fontId="3" fillId="6" borderId="0" xfId="0" applyFont="1" applyFill="1" applyAlignment="1">
      <alignment horizontal="left" vertical="center"/>
    </xf>
    <xf numFmtId="0" fontId="18" fillId="6" borderId="0" xfId="0" applyFont="1" applyFill="1" applyAlignment="1">
      <alignment horizontal="left" vertical="center"/>
    </xf>
    <xf numFmtId="0" fontId="41" fillId="6" borderId="0" xfId="1" applyFont="1" applyFill="1" applyAlignment="1" applyProtection="1">
      <alignment horizontal="center" vertical="center"/>
      <protection locked="0"/>
    </xf>
    <xf numFmtId="0" fontId="2" fillId="6" borderId="0" xfId="0" applyFont="1" applyFill="1" applyAlignment="1" applyProtection="1">
      <alignment horizontal="left" vertical="center" wrapText="1"/>
      <protection locked="0"/>
    </xf>
    <xf numFmtId="0" fontId="19" fillId="6" borderId="0" xfId="0" applyFont="1" applyFill="1" applyAlignment="1">
      <alignment horizontal="left" vertical="center" wrapText="1"/>
    </xf>
    <xf numFmtId="0" fontId="4" fillId="0" borderId="0" xfId="0" applyFont="1" applyAlignment="1">
      <alignment horizontal="left" vertical="center"/>
    </xf>
    <xf numFmtId="0" fontId="4" fillId="6" borderId="0" xfId="0" applyFont="1" applyFill="1" applyAlignment="1">
      <alignment horizontal="left" vertical="center"/>
    </xf>
    <xf numFmtId="0" fontId="29" fillId="0" borderId="0" xfId="0" applyFont="1" applyAlignment="1">
      <alignment horizontal="center" vertical="center" wrapText="1"/>
    </xf>
    <xf numFmtId="0" fontId="70" fillId="7" borderId="0" xfId="1" applyFont="1" applyFill="1" applyBorder="1" applyAlignment="1" applyProtection="1">
      <alignment horizontal="center" vertical="center" wrapText="1"/>
      <protection locked="0"/>
    </xf>
    <xf numFmtId="0" fontId="37" fillId="0" borderId="0" xfId="1" applyFont="1" applyFill="1" applyBorder="1" applyAlignment="1">
      <alignment horizontal="center" vertical="center"/>
    </xf>
    <xf numFmtId="0" fontId="24" fillId="0" borderId="0" xfId="1" applyFont="1" applyFill="1" applyBorder="1" applyAlignment="1">
      <alignment horizontal="center" vertical="center"/>
    </xf>
    <xf numFmtId="20" fontId="2" fillId="6" borderId="0" xfId="0" applyNumberFormat="1" applyFont="1" applyFill="1" applyAlignment="1" applyProtection="1">
      <alignment horizontal="center" vertical="center"/>
      <protection locked="0"/>
    </xf>
    <xf numFmtId="0" fontId="37" fillId="6" borderId="0" xfId="1" applyFont="1" applyFill="1" applyAlignment="1" applyProtection="1">
      <alignment horizontal="center" vertical="center"/>
      <protection locked="0"/>
    </xf>
    <xf numFmtId="0" fontId="5" fillId="6" borderId="0" xfId="0" applyFont="1" applyFill="1" applyAlignment="1">
      <alignment horizontal="left" vertical="center" wrapText="1"/>
    </xf>
    <xf numFmtId="0" fontId="5" fillId="9" borderId="2" xfId="0" applyFont="1" applyFill="1" applyBorder="1" applyAlignment="1">
      <alignment horizontal="center" vertical="center"/>
    </xf>
    <xf numFmtId="0" fontId="2" fillId="5" borderId="2" xfId="0" applyFont="1" applyFill="1" applyBorder="1" applyAlignment="1" applyProtection="1">
      <alignment horizontal="left" vertical="center" indent="1"/>
      <protection locked="0"/>
    </xf>
    <xf numFmtId="0" fontId="25" fillId="6" borderId="0" xfId="0" applyFont="1" applyFill="1" applyAlignment="1">
      <alignment horizontal="left" vertical="center"/>
    </xf>
    <xf numFmtId="0" fontId="6" fillId="6" borderId="0" xfId="0" applyFont="1" applyFill="1" applyAlignment="1">
      <alignment horizontal="left" vertical="center"/>
    </xf>
    <xf numFmtId="0" fontId="5" fillId="6" borderId="0" xfId="0" applyFont="1" applyFill="1" applyAlignment="1">
      <alignment horizontal="left" vertical="center"/>
    </xf>
    <xf numFmtId="0" fontId="2" fillId="6" borderId="2" xfId="0" applyFont="1" applyFill="1" applyBorder="1" applyAlignment="1">
      <alignment horizontal="center" vertical="center"/>
    </xf>
    <xf numFmtId="9" fontId="2" fillId="6" borderId="2" xfId="0" applyNumberFormat="1" applyFont="1" applyFill="1" applyBorder="1" applyAlignment="1">
      <alignment horizontal="center" vertical="center"/>
    </xf>
    <xf numFmtId="0" fontId="5" fillId="6" borderId="14" xfId="0" applyFont="1" applyFill="1" applyBorder="1" applyAlignment="1">
      <alignment horizontal="left" vertical="center" wrapText="1" indent="1"/>
    </xf>
    <xf numFmtId="0" fontId="5" fillId="6" borderId="15" xfId="0" applyFont="1" applyFill="1" applyBorder="1" applyAlignment="1">
      <alignment horizontal="left" vertical="center" wrapText="1" indent="1"/>
    </xf>
    <xf numFmtId="0" fontId="5" fillId="6" borderId="17" xfId="0" applyFont="1" applyFill="1" applyBorder="1" applyAlignment="1">
      <alignment horizontal="left" vertical="center" wrapText="1" indent="1"/>
    </xf>
    <xf numFmtId="0" fontId="5" fillId="6" borderId="0" xfId="0" applyFont="1" applyFill="1" applyAlignment="1">
      <alignment horizontal="left" vertical="center" wrapText="1" indent="1"/>
    </xf>
    <xf numFmtId="0" fontId="5" fillId="6" borderId="19" xfId="0" applyFont="1" applyFill="1" applyBorder="1" applyAlignment="1">
      <alignment horizontal="left" vertical="center" wrapText="1" indent="1"/>
    </xf>
    <xf numFmtId="0" fontId="5" fillId="6" borderId="20" xfId="0" applyFont="1" applyFill="1" applyBorder="1" applyAlignment="1">
      <alignment horizontal="left" vertical="center" wrapText="1" indent="1"/>
    </xf>
    <xf numFmtId="0" fontId="37" fillId="6" borderId="0" xfId="0" applyFont="1" applyFill="1" applyAlignment="1">
      <alignment horizontal="center" vertical="center"/>
    </xf>
    <xf numFmtId="0" fontId="2" fillId="5" borderId="0" xfId="0" applyFont="1" applyFill="1" applyAlignment="1" applyProtection="1">
      <alignment horizontal="left" vertical="top"/>
      <protection locked="0"/>
    </xf>
    <xf numFmtId="0" fontId="4" fillId="6" borderId="0" xfId="0" applyFont="1" applyFill="1" applyAlignment="1">
      <alignment horizontal="left" vertical="top" wrapText="1"/>
    </xf>
    <xf numFmtId="0" fontId="34" fillId="0" borderId="0" xfId="0" applyFont="1" applyAlignment="1">
      <alignment horizontal="left" vertical="center"/>
    </xf>
    <xf numFmtId="0" fontId="21" fillId="0" borderId="0" xfId="0" applyFont="1" applyAlignment="1">
      <alignment horizontal="left" vertical="center"/>
    </xf>
    <xf numFmtId="0" fontId="33" fillId="0" borderId="0" xfId="0" applyFont="1" applyAlignment="1">
      <alignment horizontal="center" vertical="center"/>
    </xf>
    <xf numFmtId="0" fontId="9" fillId="7" borderId="0" xfId="1" applyFont="1" applyFill="1" applyAlignment="1" applyProtection="1">
      <alignment horizontal="center" vertical="center"/>
      <protection locked="0"/>
    </xf>
    <xf numFmtId="0" fontId="3" fillId="6" borderId="0" xfId="0" applyFont="1" applyFill="1" applyAlignment="1" applyProtection="1">
      <alignment horizontal="left" vertical="top" wrapText="1"/>
      <protection locked="0"/>
    </xf>
    <xf numFmtId="0" fontId="6" fillId="4" borderId="0" xfId="0" applyFont="1" applyFill="1" applyAlignment="1">
      <alignment horizontal="center" vertical="center"/>
    </xf>
    <xf numFmtId="0" fontId="65" fillId="19" borderId="0" xfId="0" applyFont="1" applyFill="1" applyAlignment="1">
      <alignment horizontal="center" vertical="center"/>
    </xf>
    <xf numFmtId="0" fontId="0" fillId="6" borderId="0" xfId="0" applyFill="1" applyAlignment="1">
      <alignment horizontal="left" vertical="center" wrapText="1"/>
    </xf>
    <xf numFmtId="1" fontId="0" fillId="0" borderId="0" xfId="0" applyNumberFormat="1" applyAlignment="1" applyProtection="1">
      <alignment horizontal="left" vertical="center"/>
      <protection locked="0"/>
    </xf>
    <xf numFmtId="0" fontId="0" fillId="0" borderId="0" xfId="0" applyAlignment="1" applyProtection="1">
      <alignment horizontal="left" vertical="center"/>
      <protection locked="0"/>
    </xf>
    <xf numFmtId="0" fontId="0" fillId="6" borderId="0" xfId="0" applyFill="1" applyAlignment="1">
      <alignment horizontal="left" vertical="center"/>
    </xf>
    <xf numFmtId="0" fontId="1" fillId="6" borderId="0" xfId="0" applyFont="1" applyFill="1" applyAlignment="1">
      <alignment horizontal="left" vertical="center"/>
    </xf>
    <xf numFmtId="0" fontId="39" fillId="7" borderId="0" xfId="1" applyFont="1" applyFill="1" applyAlignment="1" applyProtection="1">
      <alignment horizontal="center" vertical="center"/>
      <protection locked="0"/>
    </xf>
    <xf numFmtId="0" fontId="70" fillId="5" borderId="0" xfId="0" applyFont="1" applyFill="1" applyAlignment="1" applyProtection="1">
      <alignment horizontal="left" vertical="center"/>
      <protection locked="0"/>
    </xf>
    <xf numFmtId="0" fontId="0" fillId="0" borderId="0" xfId="0" applyAlignment="1" applyProtection="1">
      <alignment horizontal="left" vertical="top" wrapText="1"/>
      <protection locked="0"/>
    </xf>
    <xf numFmtId="169" fontId="0" fillId="0" borderId="0" xfId="0" applyNumberFormat="1" applyAlignment="1" applyProtection="1">
      <alignment horizontal="left" vertical="center"/>
      <protection locked="0"/>
    </xf>
    <xf numFmtId="166" fontId="0" fillId="0" borderId="0" xfId="0" applyNumberFormat="1" applyAlignment="1" applyProtection="1">
      <alignment horizontal="left" vertical="center"/>
      <protection locked="0"/>
    </xf>
    <xf numFmtId="1" fontId="1" fillId="5" borderId="0" xfId="0" applyNumberFormat="1" applyFont="1" applyFill="1" applyAlignment="1">
      <alignment horizontal="center" vertical="center"/>
    </xf>
    <xf numFmtId="0" fontId="1" fillId="5" borderId="0" xfId="0" applyFont="1" applyFill="1" applyAlignment="1">
      <alignment horizontal="center" vertical="center"/>
    </xf>
    <xf numFmtId="0" fontId="35" fillId="6" borderId="0" xfId="0" applyFont="1" applyFill="1" applyAlignment="1">
      <alignment horizontal="left" vertical="center"/>
    </xf>
    <xf numFmtId="0" fontId="11" fillId="5" borderId="0" xfId="0" applyFont="1" applyFill="1" applyAlignment="1">
      <alignment horizontal="left" vertical="top" wrapText="1"/>
    </xf>
    <xf numFmtId="0" fontId="1" fillId="6" borderId="0" xfId="0" applyFont="1" applyFill="1" applyAlignment="1">
      <alignment horizontal="left" vertical="center" wrapText="1"/>
    </xf>
    <xf numFmtId="0" fontId="33" fillId="4" borderId="0" xfId="0" applyFont="1" applyFill="1" applyAlignment="1">
      <alignment horizontal="right" vertical="center"/>
    </xf>
    <xf numFmtId="0" fontId="0" fillId="6" borderId="0" xfId="0" applyFill="1" applyAlignment="1">
      <alignment horizontal="center" vertical="center"/>
    </xf>
    <xf numFmtId="0" fontId="58" fillId="0" borderId="0" xfId="0" applyFont="1" applyAlignment="1">
      <alignment horizontal="center" vertical="center"/>
    </xf>
    <xf numFmtId="0" fontId="57" fillId="3" borderId="0" xfId="0" applyFont="1" applyFill="1" applyAlignment="1">
      <alignment horizontal="center" vertical="center"/>
    </xf>
    <xf numFmtId="0" fontId="21" fillId="6" borderId="0" xfId="0" applyFont="1" applyFill="1" applyAlignment="1">
      <alignment horizontal="center" vertical="center"/>
    </xf>
    <xf numFmtId="0" fontId="21" fillId="9" borderId="0" xfId="0" applyFont="1" applyFill="1" applyAlignment="1">
      <alignment horizontal="center" vertical="center"/>
    </xf>
    <xf numFmtId="0" fontId="1" fillId="6" borderId="0" xfId="0" applyFont="1" applyFill="1" applyAlignment="1">
      <alignment horizontal="left" vertical="top" wrapText="1"/>
    </xf>
    <xf numFmtId="0" fontId="1" fillId="5" borderId="0" xfId="0" applyFont="1" applyFill="1" applyAlignment="1">
      <alignment horizontal="left" vertical="center"/>
    </xf>
    <xf numFmtId="0" fontId="1" fillId="0" borderId="28" xfId="0" applyFont="1" applyBorder="1" applyAlignment="1">
      <alignment horizontal="left" vertical="center"/>
    </xf>
    <xf numFmtId="0" fontId="1" fillId="5" borderId="0" xfId="0" applyFont="1" applyFill="1" applyAlignment="1" applyProtection="1">
      <alignment horizontal="left" vertical="center"/>
      <protection locked="0"/>
    </xf>
    <xf numFmtId="169" fontId="1" fillId="5" borderId="0" xfId="0" applyNumberFormat="1" applyFont="1" applyFill="1" applyAlignment="1">
      <alignment horizontal="left" vertical="center"/>
    </xf>
    <xf numFmtId="166" fontId="1" fillId="5" borderId="0" xfId="0" applyNumberFormat="1" applyFont="1" applyFill="1" applyAlignment="1">
      <alignment horizontal="center" vertical="center"/>
    </xf>
    <xf numFmtId="0" fontId="36" fillId="2" borderId="44" xfId="0" applyFont="1" applyFill="1" applyBorder="1" applyAlignment="1">
      <alignment horizontal="left" vertical="center" wrapText="1" indent="1"/>
    </xf>
    <xf numFmtId="0" fontId="36" fillId="2" borderId="45" xfId="0" applyFont="1" applyFill="1" applyBorder="1" applyAlignment="1">
      <alignment horizontal="left" vertical="center" wrapText="1" indent="1"/>
    </xf>
    <xf numFmtId="0" fontId="36" fillId="2" borderId="46" xfId="0" applyFont="1" applyFill="1" applyBorder="1" applyAlignment="1">
      <alignment horizontal="left" vertical="center" wrapText="1" indent="1"/>
    </xf>
    <xf numFmtId="0" fontId="70" fillId="5" borderId="0" xfId="0" applyFont="1" applyFill="1" applyAlignment="1" applyProtection="1">
      <alignment horizontal="center" vertical="center"/>
      <protection locked="0"/>
    </xf>
    <xf numFmtId="0" fontId="74" fillId="19" borderId="0" xfId="0" applyFont="1" applyFill="1" applyAlignment="1">
      <alignment horizontal="center" vertical="center"/>
    </xf>
    <xf numFmtId="0" fontId="49" fillId="4" borderId="0" xfId="0" applyFont="1" applyFill="1" applyAlignment="1">
      <alignment horizontal="center" vertical="center"/>
    </xf>
    <xf numFmtId="0" fontId="66" fillId="0" borderId="0" xfId="0" applyFont="1" applyAlignment="1">
      <alignment horizontal="left" vertical="center"/>
    </xf>
    <xf numFmtId="0" fontId="36" fillId="0" borderId="0" xfId="1" applyFont="1" applyAlignment="1" applyProtection="1">
      <alignment horizontal="left" vertical="center"/>
    </xf>
    <xf numFmtId="0" fontId="69" fillId="21" borderId="0" xfId="1" applyFont="1" applyFill="1" applyAlignment="1" applyProtection="1">
      <alignment horizontal="center" vertical="center"/>
    </xf>
    <xf numFmtId="0" fontId="70" fillId="0" borderId="0" xfId="1" applyFont="1" applyAlignment="1" applyProtection="1">
      <alignment horizontal="left" vertical="center"/>
    </xf>
    <xf numFmtId="0" fontId="14" fillId="0" borderId="0" xfId="1" applyFont="1" applyAlignment="1" applyProtection="1">
      <alignment horizontal="left" vertical="center"/>
    </xf>
    <xf numFmtId="0" fontId="20" fillId="0" borderId="0" xfId="1" applyAlignment="1" applyProtection="1">
      <alignment horizontal="left" vertical="center"/>
    </xf>
    <xf numFmtId="0" fontId="4" fillId="0" borderId="0" xfId="1" applyFont="1" applyAlignment="1" applyProtection="1">
      <alignment horizontal="left" vertical="center"/>
    </xf>
    <xf numFmtId="0" fontId="14" fillId="0" borderId="0" xfId="0" applyFont="1" applyAlignment="1">
      <alignment horizontal="left" vertical="center"/>
    </xf>
    <xf numFmtId="0" fontId="14" fillId="0" borderId="0" xfId="0" applyFont="1" applyAlignment="1">
      <alignment horizontal="left" vertical="center" wrapText="1"/>
    </xf>
    <xf numFmtId="0" fontId="5" fillId="0" borderId="0" xfId="0" applyFont="1" applyAlignment="1">
      <alignment horizontal="center" vertical="center"/>
    </xf>
    <xf numFmtId="0" fontId="1" fillId="2" borderId="0" xfId="0" applyFont="1" applyFill="1" applyAlignment="1">
      <alignment horizontal="center" vertical="center"/>
    </xf>
    <xf numFmtId="0" fontId="1" fillId="12" borderId="0" xfId="0" applyFont="1" applyFill="1" applyAlignment="1">
      <alignment horizontal="center" vertical="center"/>
    </xf>
    <xf numFmtId="0" fontId="7" fillId="0" borderId="0" xfId="0" applyFont="1" applyAlignment="1">
      <alignment horizontal="center" vertical="center"/>
    </xf>
    <xf numFmtId="0" fontId="12" fillId="0" borderId="0" xfId="0" applyFont="1" applyAlignment="1">
      <alignment horizontal="left"/>
    </xf>
    <xf numFmtId="0" fontId="2" fillId="5" borderId="31" xfId="0" applyFont="1" applyFill="1" applyBorder="1" applyAlignment="1" applyProtection="1">
      <alignment horizontal="center" vertical="center"/>
      <protection locked="0"/>
    </xf>
    <xf numFmtId="0" fontId="2" fillId="5" borderId="32" xfId="0" applyFont="1" applyFill="1" applyBorder="1" applyAlignment="1" applyProtection="1">
      <alignment horizontal="center" vertical="center"/>
      <protection locked="0"/>
    </xf>
    <xf numFmtId="0" fontId="2" fillId="5" borderId="1" xfId="0" applyFont="1" applyFill="1" applyBorder="1" applyAlignment="1" applyProtection="1">
      <alignment horizontal="center" vertical="center"/>
      <protection locked="0"/>
    </xf>
    <xf numFmtId="164" fontId="2" fillId="6" borderId="2" xfId="0" applyNumberFormat="1" applyFont="1" applyFill="1" applyBorder="1" applyAlignment="1">
      <alignment horizontal="center" vertical="center"/>
    </xf>
    <xf numFmtId="0" fontId="75" fillId="21" borderId="0" xfId="0" applyFont="1" applyFill="1" applyAlignment="1">
      <alignment horizontal="center" vertical="center"/>
    </xf>
    <xf numFmtId="0" fontId="2" fillId="5" borderId="2" xfId="0" applyFont="1" applyFill="1" applyBorder="1" applyAlignment="1" applyProtection="1">
      <alignment horizontal="center" vertical="center"/>
      <protection locked="0"/>
    </xf>
    <xf numFmtId="164" fontId="2" fillId="5" borderId="2" xfId="0" applyNumberFormat="1" applyFont="1" applyFill="1" applyBorder="1" applyAlignment="1" applyProtection="1">
      <alignment horizontal="center" vertical="center"/>
      <protection locked="0"/>
    </xf>
    <xf numFmtId="164" fontId="2" fillId="6" borderId="31" xfId="0" applyNumberFormat="1" applyFont="1" applyFill="1" applyBorder="1" applyAlignment="1">
      <alignment horizontal="center" vertical="center"/>
    </xf>
    <xf numFmtId="164" fontId="2" fillId="6" borderId="32" xfId="0" applyNumberFormat="1" applyFont="1" applyFill="1" applyBorder="1" applyAlignment="1">
      <alignment horizontal="center" vertical="center"/>
    </xf>
    <xf numFmtId="164" fontId="2" fillId="6" borderId="1" xfId="0" applyNumberFormat="1" applyFont="1" applyFill="1" applyBorder="1" applyAlignment="1">
      <alignment horizontal="center" vertical="center"/>
    </xf>
    <xf numFmtId="0" fontId="2" fillId="6" borderId="31" xfId="0" applyFont="1" applyFill="1" applyBorder="1" applyAlignment="1" applyProtection="1">
      <alignment horizontal="left" vertical="center"/>
      <protection locked="0"/>
    </xf>
    <xf numFmtId="0" fontId="2" fillId="6" borderId="32" xfId="0" applyFont="1" applyFill="1" applyBorder="1" applyAlignment="1" applyProtection="1">
      <alignment horizontal="left" vertical="center"/>
      <protection locked="0"/>
    </xf>
    <xf numFmtId="0" fontId="2" fillId="6" borderId="1" xfId="0" applyFont="1" applyFill="1" applyBorder="1" applyAlignment="1" applyProtection="1">
      <alignment horizontal="left" vertical="center"/>
      <protection locked="0"/>
    </xf>
    <xf numFmtId="0" fontId="2" fillId="5" borderId="13" xfId="0" applyFont="1" applyFill="1" applyBorder="1" applyAlignment="1" applyProtection="1">
      <alignment horizontal="left" vertical="center"/>
      <protection locked="0"/>
    </xf>
    <xf numFmtId="0" fontId="2" fillId="5" borderId="12" xfId="0" applyFont="1" applyFill="1" applyBorder="1" applyAlignment="1" applyProtection="1">
      <alignment horizontal="left" vertical="center"/>
      <protection locked="0"/>
    </xf>
    <xf numFmtId="0" fontId="2" fillId="5" borderId="34" xfId="0" applyFont="1" applyFill="1" applyBorder="1" applyAlignment="1" applyProtection="1">
      <alignment horizontal="left" vertical="center"/>
      <protection locked="0"/>
    </xf>
    <xf numFmtId="0" fontId="2" fillId="5" borderId="31" xfId="0" applyFont="1" applyFill="1" applyBorder="1" applyAlignment="1" applyProtection="1">
      <alignment horizontal="right" vertical="center"/>
      <protection locked="0"/>
    </xf>
    <xf numFmtId="0" fontId="2" fillId="5" borderId="32" xfId="0" applyFont="1" applyFill="1" applyBorder="1" applyAlignment="1" applyProtection="1">
      <alignment horizontal="right" vertical="center"/>
      <protection locked="0"/>
    </xf>
    <xf numFmtId="14" fontId="2" fillId="6" borderId="0" xfId="0" applyNumberFormat="1" applyFont="1" applyFill="1" applyAlignment="1">
      <alignment horizontal="left" vertical="center"/>
    </xf>
    <xf numFmtId="0" fontId="2" fillId="5" borderId="2" xfId="0" applyFont="1" applyFill="1" applyBorder="1" applyAlignment="1" applyProtection="1">
      <alignment horizontal="left" vertical="center"/>
      <protection locked="0"/>
    </xf>
    <xf numFmtId="164" fontId="5" fillId="10" borderId="1" xfId="0" applyNumberFormat="1" applyFont="1" applyFill="1" applyBorder="1" applyAlignment="1">
      <alignment horizontal="center" vertical="center"/>
    </xf>
    <xf numFmtId="0" fontId="5" fillId="10" borderId="2" xfId="0" applyFont="1" applyFill="1" applyBorder="1" applyAlignment="1">
      <alignment horizontal="center" vertical="center"/>
    </xf>
    <xf numFmtId="0" fontId="2" fillId="6" borderId="31" xfId="0" applyFont="1" applyFill="1" applyBorder="1" applyAlignment="1">
      <alignment horizontal="left" vertical="center"/>
    </xf>
    <xf numFmtId="0" fontId="2" fillId="6" borderId="32" xfId="0" applyFont="1" applyFill="1" applyBorder="1" applyAlignment="1">
      <alignment horizontal="left" vertical="center"/>
    </xf>
    <xf numFmtId="0" fontId="2" fillId="6" borderId="1" xfId="0" applyFont="1" applyFill="1" applyBorder="1" applyAlignment="1">
      <alignment horizontal="left" vertical="center"/>
    </xf>
    <xf numFmtId="0" fontId="62" fillId="7" borderId="0" xfId="1" applyFont="1" applyFill="1" applyAlignment="1" applyProtection="1">
      <alignment horizontal="center" vertical="center"/>
      <protection locked="0"/>
    </xf>
    <xf numFmtId="164" fontId="5" fillId="10" borderId="32" xfId="0" applyNumberFormat="1" applyFont="1" applyFill="1" applyBorder="1" applyAlignment="1">
      <alignment horizontal="center" vertical="center"/>
    </xf>
    <xf numFmtId="0" fontId="5" fillId="10" borderId="32" xfId="0" applyFont="1" applyFill="1" applyBorder="1" applyAlignment="1">
      <alignment horizontal="center" vertical="center"/>
    </xf>
    <xf numFmtId="0" fontId="5" fillId="10" borderId="1" xfId="0" applyFont="1" applyFill="1" applyBorder="1" applyAlignment="1">
      <alignment horizontal="center" vertical="center"/>
    </xf>
    <xf numFmtId="0" fontId="2" fillId="5" borderId="13" xfId="0" applyFont="1" applyFill="1" applyBorder="1" applyAlignment="1" applyProtection="1">
      <alignment horizontal="center" vertical="center"/>
      <protection locked="0"/>
    </xf>
    <xf numFmtId="0" fontId="2" fillId="5" borderId="12" xfId="0" applyFont="1" applyFill="1" applyBorder="1" applyAlignment="1" applyProtection="1">
      <alignment horizontal="center" vertical="center"/>
      <protection locked="0"/>
    </xf>
    <xf numFmtId="0" fontId="2" fillId="5" borderId="34" xfId="0" applyFont="1" applyFill="1" applyBorder="1" applyAlignment="1" applyProtection="1">
      <alignment horizontal="center" vertical="center"/>
      <protection locked="0"/>
    </xf>
    <xf numFmtId="164" fontId="2" fillId="5" borderId="1" xfId="0" applyNumberFormat="1" applyFont="1" applyFill="1" applyBorder="1" applyAlignment="1" applyProtection="1">
      <alignment horizontal="center" vertical="center"/>
      <protection locked="0"/>
    </xf>
    <xf numFmtId="0" fontId="2" fillId="5" borderId="13" xfId="0" applyFont="1" applyFill="1" applyBorder="1" applyAlignment="1" applyProtection="1">
      <alignment horizontal="right" vertical="center"/>
      <protection locked="0"/>
    </xf>
    <xf numFmtId="0" fontId="2" fillId="5" borderId="12" xfId="0" applyFont="1" applyFill="1" applyBorder="1" applyAlignment="1" applyProtection="1">
      <alignment horizontal="right" vertical="center"/>
      <protection locked="0"/>
    </xf>
    <xf numFmtId="0" fontId="14" fillId="6" borderId="0" xfId="0" applyFont="1" applyFill="1" applyAlignment="1">
      <alignment horizontal="left" vertical="center" indent="2"/>
    </xf>
    <xf numFmtId="0" fontId="2" fillId="5" borderId="2" xfId="0" applyFont="1" applyFill="1" applyBorder="1" applyAlignment="1" applyProtection="1">
      <alignment horizontal="right" vertical="center"/>
      <protection locked="0"/>
    </xf>
    <xf numFmtId="0" fontId="20" fillId="6" borderId="0" xfId="1" applyFill="1" applyAlignment="1" applyProtection="1">
      <alignment horizontal="left" vertical="center"/>
      <protection locked="0"/>
    </xf>
    <xf numFmtId="0" fontId="2" fillId="6" borderId="33" xfId="0" applyFont="1" applyFill="1" applyBorder="1" applyAlignment="1">
      <alignment horizontal="left" vertical="center"/>
    </xf>
    <xf numFmtId="0" fontId="2" fillId="6" borderId="33" xfId="0" applyFont="1" applyFill="1" applyBorder="1" applyAlignment="1">
      <alignment horizontal="center" vertical="center"/>
    </xf>
    <xf numFmtId="0" fontId="2" fillId="5" borderId="33" xfId="0" applyFont="1" applyFill="1" applyBorder="1" applyAlignment="1" applyProtection="1">
      <alignment horizontal="center" vertical="center"/>
      <protection locked="0"/>
    </xf>
    <xf numFmtId="164" fontId="2" fillId="6" borderId="33" xfId="0" applyNumberFormat="1" applyFont="1" applyFill="1" applyBorder="1" applyAlignment="1">
      <alignment horizontal="center" vertical="center"/>
    </xf>
    <xf numFmtId="0" fontId="2" fillId="5" borderId="31" xfId="0" applyFont="1" applyFill="1" applyBorder="1" applyAlignment="1" applyProtection="1">
      <alignment horizontal="left" vertical="center"/>
      <protection locked="0"/>
    </xf>
    <xf numFmtId="0" fontId="2" fillId="5" borderId="32" xfId="0" applyFont="1" applyFill="1" applyBorder="1" applyAlignment="1" applyProtection="1">
      <alignment horizontal="left" vertical="center"/>
      <protection locked="0"/>
    </xf>
    <xf numFmtId="0" fontId="2" fillId="5" borderId="1" xfId="0" applyFont="1" applyFill="1" applyBorder="1" applyAlignment="1" applyProtection="1">
      <alignment horizontal="left" vertical="center"/>
      <protection locked="0"/>
    </xf>
    <xf numFmtId="164" fontId="2" fillId="10" borderId="32" xfId="0" applyNumberFormat="1" applyFont="1" applyFill="1" applyBorder="1" applyAlignment="1">
      <alignment horizontal="center" vertical="center"/>
    </xf>
    <xf numFmtId="0" fontId="5" fillId="10" borderId="2" xfId="0" applyFont="1" applyFill="1" applyBorder="1" applyAlignment="1">
      <alignment horizontal="left" vertical="center"/>
    </xf>
    <xf numFmtId="0" fontId="45" fillId="0" borderId="0" xfId="0" applyFont="1" applyAlignment="1">
      <alignment horizontal="center" vertical="center"/>
    </xf>
    <xf numFmtId="0" fontId="44" fillId="6" borderId="0" xfId="0" applyFont="1" applyFill="1" applyAlignment="1">
      <alignment horizontal="left" vertical="center"/>
    </xf>
    <xf numFmtId="164" fontId="2" fillId="3" borderId="31" xfId="0" applyNumberFormat="1" applyFont="1" applyFill="1" applyBorder="1" applyAlignment="1">
      <alignment horizontal="center" vertical="center"/>
    </xf>
    <xf numFmtId="164" fontId="2" fillId="3" borderId="32" xfId="0" applyNumberFormat="1" applyFont="1" applyFill="1" applyBorder="1" applyAlignment="1">
      <alignment horizontal="center" vertical="center"/>
    </xf>
    <xf numFmtId="0" fontId="2" fillId="6" borderId="2" xfId="0" applyFont="1" applyFill="1" applyBorder="1" applyAlignment="1" applyProtection="1">
      <alignment horizontal="center" vertical="center"/>
      <protection locked="0"/>
    </xf>
    <xf numFmtId="164" fontId="2" fillId="6" borderId="13" xfId="0" applyNumberFormat="1" applyFont="1" applyFill="1" applyBorder="1" applyAlignment="1">
      <alignment horizontal="center" vertical="center"/>
    </xf>
    <xf numFmtId="164" fontId="2" fillId="6" borderId="0" xfId="0" applyNumberFormat="1" applyFont="1" applyFill="1" applyAlignment="1">
      <alignment horizontal="right" vertical="center" indent="1"/>
    </xf>
    <xf numFmtId="164" fontId="6" fillId="10" borderId="0" xfId="0" applyNumberFormat="1" applyFont="1" applyFill="1" applyAlignment="1">
      <alignment horizontal="right" vertical="center" indent="1"/>
    </xf>
    <xf numFmtId="164" fontId="2" fillId="6" borderId="32" xfId="0" applyNumberFormat="1" applyFont="1" applyFill="1" applyBorder="1" applyAlignment="1">
      <alignment horizontal="right" vertical="center" indent="1"/>
    </xf>
    <xf numFmtId="164" fontId="2" fillId="6" borderId="1" xfId="0" applyNumberFormat="1" applyFont="1" applyFill="1" applyBorder="1" applyAlignment="1">
      <alignment horizontal="right" vertical="center" indent="1"/>
    </xf>
    <xf numFmtId="0" fontId="5" fillId="6" borderId="31" xfId="0" applyFont="1" applyFill="1" applyBorder="1" applyAlignment="1">
      <alignment horizontal="left" vertical="center"/>
    </xf>
    <xf numFmtId="0" fontId="5" fillId="6" borderId="32" xfId="0" applyFont="1" applyFill="1" applyBorder="1" applyAlignment="1">
      <alignment horizontal="left" vertical="center"/>
    </xf>
    <xf numFmtId="0" fontId="2" fillId="6" borderId="0" xfId="0" applyFont="1" applyFill="1" applyAlignment="1">
      <alignment horizontal="right" vertical="center" indent="1"/>
    </xf>
    <xf numFmtId="0" fontId="6" fillId="10" borderId="0" xfId="0" applyFont="1" applyFill="1" applyAlignment="1">
      <alignment horizontal="right" vertical="center" indent="1"/>
    </xf>
    <xf numFmtId="0" fontId="2" fillId="6" borderId="0" xfId="0" applyFont="1" applyFill="1" applyAlignment="1">
      <alignment horizontal="left" vertical="top"/>
    </xf>
    <xf numFmtId="0" fontId="1" fillId="23" borderId="31" xfId="0" applyFont="1" applyFill="1" applyBorder="1" applyAlignment="1">
      <alignment horizontal="left" vertical="center"/>
    </xf>
    <xf numFmtId="0" fontId="1" fillId="23" borderId="32" xfId="0" applyFont="1" applyFill="1" applyBorder="1" applyAlignment="1">
      <alignment horizontal="left" vertical="center"/>
    </xf>
    <xf numFmtId="0" fontId="1" fillId="23" borderId="2" xfId="0" applyFont="1" applyFill="1" applyBorder="1" applyAlignment="1">
      <alignment horizontal="center" vertical="center" wrapText="1"/>
    </xf>
    <xf numFmtId="0" fontId="1" fillId="23" borderId="31" xfId="0" applyFont="1" applyFill="1" applyBorder="1" applyAlignment="1">
      <alignment horizontal="center" vertical="center" wrapText="1"/>
    </xf>
    <xf numFmtId="164" fontId="1" fillId="23" borderId="13" xfId="0" applyNumberFormat="1" applyFont="1" applyFill="1" applyBorder="1" applyAlignment="1">
      <alignment horizontal="center" vertical="center" wrapText="1"/>
    </xf>
    <xf numFmtId="164" fontId="1" fillId="23" borderId="34" xfId="0" applyNumberFormat="1" applyFont="1" applyFill="1" applyBorder="1" applyAlignment="1">
      <alignment horizontal="center" vertical="center" wrapText="1"/>
    </xf>
    <xf numFmtId="0" fontId="1" fillId="10" borderId="31" xfId="0" applyFont="1" applyFill="1" applyBorder="1" applyAlignment="1">
      <alignment horizontal="left" vertical="center"/>
    </xf>
    <xf numFmtId="0" fontId="1" fillId="10" borderId="32" xfId="0" applyFont="1" applyFill="1" applyBorder="1" applyAlignment="1">
      <alignment horizontal="left" vertical="center"/>
    </xf>
    <xf numFmtId="0" fontId="1" fillId="10" borderId="1" xfId="0" applyFont="1" applyFill="1" applyBorder="1" applyAlignment="1">
      <alignment horizontal="left" vertical="center"/>
    </xf>
    <xf numFmtId="0" fontId="38" fillId="4" borderId="0" xfId="0" applyFont="1" applyFill="1" applyAlignment="1">
      <alignment horizontal="center" vertical="center" wrapText="1"/>
    </xf>
    <xf numFmtId="14" fontId="46" fillId="0" borderId="0" xfId="0" applyNumberFormat="1" applyFont="1" applyAlignment="1">
      <alignment horizontal="left" vertical="center"/>
    </xf>
    <xf numFmtId="0" fontId="46" fillId="0" borderId="0" xfId="0" applyFont="1" applyAlignment="1">
      <alignment horizontal="left" vertical="center"/>
    </xf>
    <xf numFmtId="0" fontId="2" fillId="6" borderId="31" xfId="0" applyFont="1" applyFill="1" applyBorder="1" applyAlignment="1">
      <alignment horizontal="left" vertical="center" wrapText="1" indent="1"/>
    </xf>
    <xf numFmtId="0" fontId="2" fillId="6" borderId="32" xfId="0" applyFont="1" applyFill="1" applyBorder="1" applyAlignment="1">
      <alignment horizontal="left" vertical="center" wrapText="1" indent="1"/>
    </xf>
    <xf numFmtId="0" fontId="2" fillId="6" borderId="1" xfId="0" applyFont="1" applyFill="1" applyBorder="1" applyAlignment="1">
      <alignment horizontal="left" vertical="center" wrapText="1" indent="1"/>
    </xf>
    <xf numFmtId="0" fontId="2" fillId="6" borderId="31" xfId="0" applyFont="1" applyFill="1" applyBorder="1" applyAlignment="1">
      <alignment horizontal="center" vertical="center" wrapText="1"/>
    </xf>
    <xf numFmtId="0" fontId="2" fillId="6" borderId="32"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0" fillId="6" borderId="31" xfId="0" applyFill="1" applyBorder="1" applyAlignment="1">
      <alignment horizontal="center"/>
    </xf>
    <xf numFmtId="0" fontId="0" fillId="6" borderId="32" xfId="0" applyFill="1" applyBorder="1" applyAlignment="1">
      <alignment horizontal="center"/>
    </xf>
    <xf numFmtId="0" fontId="0" fillId="6" borderId="1" xfId="0" applyFill="1" applyBorder="1" applyAlignment="1">
      <alignment horizontal="center"/>
    </xf>
    <xf numFmtId="164" fontId="2" fillId="6" borderId="31" xfId="0" applyNumberFormat="1" applyFont="1" applyFill="1" applyBorder="1" applyAlignment="1">
      <alignment horizontal="center" wrapText="1"/>
    </xf>
    <xf numFmtId="164" fontId="2" fillId="6" borderId="32" xfId="0" applyNumberFormat="1" applyFont="1" applyFill="1" applyBorder="1" applyAlignment="1">
      <alignment horizontal="center" wrapText="1"/>
    </xf>
    <xf numFmtId="164" fontId="2" fillId="6" borderId="1" xfId="0" applyNumberFormat="1" applyFont="1" applyFill="1" applyBorder="1" applyAlignment="1">
      <alignment horizontal="center" wrapText="1"/>
    </xf>
    <xf numFmtId="0" fontId="77" fillId="6" borderId="35" xfId="0" applyFont="1" applyFill="1" applyBorder="1" applyAlignment="1">
      <alignment horizontal="left" vertical="center"/>
    </xf>
    <xf numFmtId="0" fontId="24" fillId="6" borderId="0" xfId="0" applyFont="1" applyFill="1" applyAlignment="1">
      <alignment horizontal="center" vertical="center"/>
    </xf>
    <xf numFmtId="0" fontId="43" fillId="0" borderId="0" xfId="0" applyFont="1" applyAlignment="1">
      <alignment horizontal="left" vertical="center"/>
    </xf>
    <xf numFmtId="0" fontId="0" fillId="10" borderId="32" xfId="0" applyFill="1" applyBorder="1" applyAlignment="1">
      <alignment horizontal="center"/>
    </xf>
    <xf numFmtId="164" fontId="2" fillId="10" borderId="1" xfId="0" applyNumberFormat="1" applyFont="1" applyFill="1" applyBorder="1" applyAlignment="1">
      <alignment horizontal="center" vertical="center"/>
    </xf>
    <xf numFmtId="0" fontId="6" fillId="10" borderId="2" xfId="0" applyFont="1" applyFill="1" applyBorder="1" applyAlignment="1">
      <alignment horizontal="left" vertical="center" indent="1"/>
    </xf>
    <xf numFmtId="164" fontId="5" fillId="10" borderId="2" xfId="0" applyNumberFormat="1" applyFont="1" applyFill="1" applyBorder="1" applyAlignment="1">
      <alignment horizontal="center" vertical="center"/>
    </xf>
    <xf numFmtId="0" fontId="7" fillId="4" borderId="0" xfId="0" applyFont="1" applyFill="1" applyAlignment="1">
      <alignment horizontal="center" vertical="center"/>
    </xf>
    <xf numFmtId="0" fontId="6" fillId="10" borderId="31" xfId="0" applyFont="1" applyFill="1" applyBorder="1" applyAlignment="1">
      <alignment horizontal="left" vertical="center" indent="1"/>
    </xf>
    <xf numFmtId="0" fontId="6" fillId="10" borderId="32" xfId="0" applyFont="1" applyFill="1" applyBorder="1" applyAlignment="1">
      <alignment horizontal="left" vertical="center" indent="1"/>
    </xf>
    <xf numFmtId="0" fontId="2" fillId="20" borderId="2" xfId="0" applyFont="1" applyFill="1" applyBorder="1" applyAlignment="1">
      <alignment horizontal="left" vertical="center" indent="1"/>
    </xf>
    <xf numFmtId="164" fontId="6" fillId="10" borderId="32" xfId="0" applyNumberFormat="1" applyFont="1" applyFill="1" applyBorder="1" applyAlignment="1">
      <alignment horizontal="center" vertical="center"/>
    </xf>
    <xf numFmtId="164" fontId="6" fillId="10" borderId="1" xfId="0" applyNumberFormat="1" applyFont="1" applyFill="1" applyBorder="1" applyAlignment="1">
      <alignment horizontal="center" vertical="center"/>
    </xf>
    <xf numFmtId="164" fontId="2" fillId="6" borderId="40" xfId="0" applyNumberFormat="1" applyFont="1" applyFill="1" applyBorder="1" applyAlignment="1">
      <alignment horizontal="center" vertical="center"/>
    </xf>
    <xf numFmtId="0" fontId="2" fillId="5" borderId="40" xfId="0" applyFont="1" applyFill="1" applyBorder="1" applyAlignment="1" applyProtection="1">
      <alignment horizontal="left" vertical="center" indent="1"/>
      <protection locked="0"/>
    </xf>
    <xf numFmtId="0" fontId="2" fillId="20" borderId="40" xfId="0" applyFont="1" applyFill="1" applyBorder="1" applyAlignment="1">
      <alignment horizontal="left" vertical="center" indent="1"/>
    </xf>
    <xf numFmtId="0" fontId="2" fillId="6" borderId="40" xfId="0" applyFont="1" applyFill="1" applyBorder="1" applyAlignment="1">
      <alignment horizontal="center" vertical="center"/>
    </xf>
    <xf numFmtId="0" fontId="60" fillId="6" borderId="0" xfId="0" applyFont="1" applyFill="1" applyAlignment="1">
      <alignment horizontal="left" vertical="center"/>
    </xf>
    <xf numFmtId="0" fontId="6" fillId="6" borderId="2" xfId="0" applyFont="1" applyFill="1" applyBorder="1" applyAlignment="1">
      <alignment horizontal="center" vertical="center"/>
    </xf>
    <xf numFmtId="0" fontId="14" fillId="6" borderId="0" xfId="0" applyFont="1" applyFill="1" applyAlignment="1">
      <alignment horizontal="left" vertical="center" indent="1"/>
    </xf>
    <xf numFmtId="0" fontId="2" fillId="0" borderId="0" xfId="0" applyFont="1" applyAlignment="1">
      <alignment wrapText="1"/>
    </xf>
    <xf numFmtId="0" fontId="60" fillId="6" borderId="2" xfId="0" applyFont="1" applyFill="1" applyBorder="1" applyAlignment="1">
      <alignment horizontal="left" wrapText="1" indent="1"/>
    </xf>
    <xf numFmtId="0" fontId="60" fillId="6" borderId="40" xfId="0" applyFont="1" applyFill="1" applyBorder="1" applyAlignment="1">
      <alignment horizontal="left" wrapText="1" indent="1"/>
    </xf>
    <xf numFmtId="14" fontId="4" fillId="6" borderId="0" xfId="0" applyNumberFormat="1" applyFont="1" applyFill="1" applyAlignment="1">
      <alignment horizontal="left" vertical="center"/>
    </xf>
    <xf numFmtId="0" fontId="5" fillId="6" borderId="33" xfId="0" applyFont="1" applyFill="1" applyBorder="1" applyAlignment="1">
      <alignment horizontal="center" vertical="center" wrapText="1"/>
    </xf>
    <xf numFmtId="164" fontId="5" fillId="6" borderId="2" xfId="0" applyNumberFormat="1" applyFont="1" applyFill="1" applyBorder="1" applyAlignment="1">
      <alignment horizontal="center" vertical="center" wrapText="1"/>
    </xf>
    <xf numFmtId="164" fontId="5" fillId="6" borderId="33" xfId="0" applyNumberFormat="1" applyFont="1" applyFill="1" applyBorder="1" applyAlignment="1">
      <alignment horizontal="center" vertical="center" wrapText="1"/>
    </xf>
    <xf numFmtId="0" fontId="5" fillId="6" borderId="33" xfId="0" applyFont="1" applyFill="1" applyBorder="1" applyAlignment="1">
      <alignment horizontal="center" vertical="center"/>
    </xf>
    <xf numFmtId="0" fontId="60" fillId="6" borderId="33" xfId="0" applyFont="1" applyFill="1" applyBorder="1" applyAlignment="1">
      <alignment horizontal="left" wrapText="1" indent="1"/>
    </xf>
    <xf numFmtId="0" fontId="59" fillId="10" borderId="31" xfId="0" applyFont="1" applyFill="1" applyBorder="1" applyAlignment="1">
      <alignment horizontal="left" wrapText="1" indent="1"/>
    </xf>
    <xf numFmtId="0" fontId="59" fillId="10" borderId="32" xfId="0" applyFont="1" applyFill="1" applyBorder="1" applyAlignment="1">
      <alignment horizontal="left" wrapText="1" indent="1"/>
    </xf>
    <xf numFmtId="0" fontId="60" fillId="6" borderId="47" xfId="0" applyFont="1" applyFill="1" applyBorder="1" applyAlignment="1">
      <alignment horizontal="left" wrapText="1" indent="1"/>
    </xf>
    <xf numFmtId="0" fontId="2" fillId="6" borderId="40" xfId="0" applyFont="1" applyFill="1" applyBorder="1" applyAlignment="1">
      <alignment horizontal="left" wrapText="1" indent="1"/>
    </xf>
    <xf numFmtId="0" fontId="2" fillId="6" borderId="2" xfId="0" applyFont="1" applyFill="1" applyBorder="1" applyAlignment="1">
      <alignment horizontal="left" wrapText="1" indent="1"/>
    </xf>
    <xf numFmtId="0" fontId="60" fillId="6" borderId="2" xfId="0" applyFont="1" applyFill="1" applyBorder="1" applyAlignment="1">
      <alignment horizontal="center" vertical="center" wrapText="1"/>
    </xf>
    <xf numFmtId="0" fontId="60" fillId="6" borderId="33" xfId="0" applyFont="1" applyFill="1" applyBorder="1" applyAlignment="1">
      <alignment horizontal="center" vertical="center" wrapText="1"/>
    </xf>
    <xf numFmtId="0" fontId="6" fillId="10" borderId="31" xfId="0" applyFont="1" applyFill="1" applyBorder="1" applyAlignment="1">
      <alignment horizontal="left" wrapText="1" indent="1"/>
    </xf>
    <xf numFmtId="0" fontId="6" fillId="10" borderId="32" xfId="0" applyFont="1" applyFill="1" applyBorder="1" applyAlignment="1">
      <alignment horizontal="left" wrapText="1" indent="1"/>
    </xf>
    <xf numFmtId="0" fontId="60" fillId="6" borderId="40" xfId="0" applyFont="1" applyFill="1" applyBorder="1" applyAlignment="1">
      <alignment horizontal="center" vertical="center" wrapText="1"/>
    </xf>
    <xf numFmtId="0" fontId="2" fillId="6" borderId="33" xfId="0" applyFont="1" applyFill="1" applyBorder="1" applyAlignment="1">
      <alignment horizontal="center" vertical="center" wrapText="1"/>
    </xf>
    <xf numFmtId="0" fontId="2" fillId="5" borderId="40" xfId="0" applyFont="1" applyFill="1" applyBorder="1" applyAlignment="1" applyProtection="1">
      <alignment horizontal="center" vertical="center"/>
      <protection locked="0"/>
    </xf>
    <xf numFmtId="0" fontId="0" fillId="6" borderId="40" xfId="0" applyFill="1" applyBorder="1" applyAlignment="1">
      <alignment horizontal="center"/>
    </xf>
    <xf numFmtId="164" fontId="60" fillId="6" borderId="40" xfId="0" applyNumberFormat="1" applyFont="1" applyFill="1" applyBorder="1" applyAlignment="1">
      <alignment horizontal="center" wrapText="1"/>
    </xf>
    <xf numFmtId="0" fontId="0" fillId="6" borderId="2" xfId="0" applyFill="1" applyBorder="1" applyAlignment="1">
      <alignment horizontal="center"/>
    </xf>
    <xf numFmtId="164" fontId="60" fillId="6" borderId="2" xfId="0" applyNumberFormat="1" applyFont="1" applyFill="1" applyBorder="1" applyAlignment="1">
      <alignment horizontal="center" wrapText="1"/>
    </xf>
    <xf numFmtId="0" fontId="2" fillId="10" borderId="32" xfId="0" applyFont="1" applyFill="1" applyBorder="1" applyAlignment="1">
      <alignment horizontal="center" vertical="center" wrapText="1"/>
    </xf>
    <xf numFmtId="164" fontId="2" fillId="10" borderId="32" xfId="0" applyNumberFormat="1" applyFont="1" applyFill="1" applyBorder="1" applyAlignment="1">
      <alignment horizontal="center" wrapText="1"/>
    </xf>
    <xf numFmtId="0" fontId="0" fillId="6" borderId="33" xfId="0" applyFill="1" applyBorder="1" applyAlignment="1">
      <alignment horizontal="center"/>
    </xf>
    <xf numFmtId="164" fontId="60" fillId="6" borderId="33" xfId="0" applyNumberFormat="1" applyFont="1" applyFill="1" applyBorder="1" applyAlignment="1">
      <alignment horizontal="center" wrapText="1"/>
    </xf>
    <xf numFmtId="0" fontId="60" fillId="6" borderId="47" xfId="0" applyFont="1" applyFill="1" applyBorder="1" applyAlignment="1">
      <alignment horizontal="center" vertical="center" wrapText="1"/>
    </xf>
    <xf numFmtId="0" fontId="2" fillId="5" borderId="47" xfId="0" applyFont="1" applyFill="1" applyBorder="1" applyAlignment="1" applyProtection="1">
      <alignment horizontal="center" vertical="center"/>
      <protection locked="0"/>
    </xf>
    <xf numFmtId="0" fontId="0" fillId="6" borderId="47" xfId="0" applyFill="1" applyBorder="1" applyAlignment="1">
      <alignment horizontal="center"/>
    </xf>
    <xf numFmtId="0" fontId="2" fillId="6" borderId="47" xfId="0" applyFont="1" applyFill="1" applyBorder="1" applyAlignment="1">
      <alignment horizontal="center" vertical="center"/>
    </xf>
    <xf numFmtId="164" fontId="60" fillId="6" borderId="47" xfId="0" applyNumberFormat="1" applyFont="1" applyFill="1" applyBorder="1" applyAlignment="1">
      <alignment horizontal="center" wrapText="1"/>
    </xf>
    <xf numFmtId="164" fontId="2" fillId="6" borderId="47" xfId="0" applyNumberFormat="1" applyFont="1" applyFill="1" applyBorder="1" applyAlignment="1">
      <alignment horizontal="center" vertical="center"/>
    </xf>
    <xf numFmtId="164" fontId="6" fillId="10" borderId="32" xfId="0" applyNumberFormat="1" applyFont="1" applyFill="1" applyBorder="1" applyAlignment="1">
      <alignment horizontal="center" wrapText="1"/>
    </xf>
    <xf numFmtId="0" fontId="6" fillId="10" borderId="32" xfId="0" applyFont="1" applyFill="1" applyBorder="1" applyAlignment="1">
      <alignment horizontal="center" vertical="center" wrapText="1"/>
    </xf>
    <xf numFmtId="0" fontId="6" fillId="10" borderId="32" xfId="0" applyFont="1" applyFill="1" applyBorder="1" applyAlignment="1">
      <alignment horizontal="center" vertical="center"/>
    </xf>
    <xf numFmtId="0" fontId="6" fillId="10" borderId="32" xfId="0" applyFont="1" applyFill="1" applyBorder="1" applyAlignment="1">
      <alignment horizontal="center"/>
    </xf>
    <xf numFmtId="0" fontId="2" fillId="6" borderId="40" xfId="0" applyFont="1" applyFill="1" applyBorder="1" applyAlignment="1">
      <alignment horizontal="center" vertical="center" wrapText="1"/>
    </xf>
    <xf numFmtId="164" fontId="2" fillId="6" borderId="40" xfId="0" applyNumberFormat="1" applyFont="1" applyFill="1" applyBorder="1" applyAlignment="1">
      <alignment horizontal="center" wrapText="1"/>
    </xf>
    <xf numFmtId="164" fontId="2" fillId="6" borderId="2" xfId="0" applyNumberFormat="1" applyFont="1" applyFill="1" applyBorder="1" applyAlignment="1">
      <alignment horizontal="center" wrapText="1"/>
    </xf>
    <xf numFmtId="0" fontId="2" fillId="6" borderId="2" xfId="0" applyFont="1" applyFill="1" applyBorder="1" applyAlignment="1">
      <alignment horizontal="center" vertical="center" wrapText="1"/>
    </xf>
    <xf numFmtId="164" fontId="2" fillId="6" borderId="33" xfId="0" applyNumberFormat="1" applyFont="1" applyFill="1" applyBorder="1" applyAlignment="1">
      <alignment horizontal="center" wrapText="1"/>
    </xf>
    <xf numFmtId="0" fontId="65" fillId="19" borderId="0" xfId="0" applyFont="1" applyFill="1" applyAlignment="1">
      <alignment horizontal="center" vertical="center" wrapText="1"/>
    </xf>
    <xf numFmtId="0" fontId="55" fillId="17" borderId="2" xfId="0" applyFont="1" applyFill="1" applyBorder="1" applyAlignment="1">
      <alignment horizontal="left"/>
    </xf>
    <xf numFmtId="0" fontId="54" fillId="0" borderId="9" xfId="0" applyFont="1" applyBorder="1" applyAlignment="1">
      <alignment horizontal="right"/>
    </xf>
    <xf numFmtId="0" fontId="54" fillId="0" borderId="0" xfId="0" applyFont="1" applyAlignment="1">
      <alignment horizontal="right"/>
    </xf>
    <xf numFmtId="0" fontId="56" fillId="17" borderId="31" xfId="0" applyFont="1" applyFill="1" applyBorder="1" applyAlignment="1">
      <alignment horizontal="left"/>
    </xf>
    <xf numFmtId="0" fontId="56" fillId="17" borderId="1" xfId="0" applyFont="1" applyFill="1" applyBorder="1" applyAlignment="1">
      <alignment horizontal="left"/>
    </xf>
  </cellXfs>
  <cellStyles count="3">
    <cellStyle name="Accent1" xfId="2" builtinId="29"/>
    <cellStyle name="Lien hypertexte" xfId="1" builtinId="8"/>
    <cellStyle name="Normal" xfId="0" builtinId="0"/>
  </cellStyles>
  <dxfs count="354">
    <dxf>
      <fill>
        <patternFill>
          <bgColor rgb="FFFFFF00"/>
        </patternFill>
      </fill>
    </dxf>
    <dxf>
      <font>
        <color auto="1"/>
      </font>
      <fill>
        <patternFill>
          <bgColor theme="2" tint="-9.9948118533890809E-2"/>
        </patternFill>
      </fill>
      <border>
        <left style="thin">
          <color auto="1"/>
        </left>
        <right style="thin">
          <color auto="1"/>
        </right>
        <top style="thin">
          <color auto="1"/>
        </top>
        <bottom style="thin">
          <color auto="1"/>
        </bottom>
        <vertical/>
        <horizontal/>
      </border>
    </dxf>
    <dxf>
      <font>
        <color theme="0"/>
      </font>
      <fill>
        <patternFill>
          <bgColor theme="0"/>
        </patternFill>
      </fill>
      <border>
        <left/>
        <right/>
        <top/>
        <bottom/>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auto="1"/>
      </font>
      <fill>
        <patternFill>
          <bgColor theme="2" tint="-0.24994659260841701"/>
        </patternFill>
      </fill>
      <border>
        <left style="thin">
          <color auto="1"/>
        </left>
        <right style="thin">
          <color auto="1"/>
        </right>
        <top style="thin">
          <color auto="1"/>
        </top>
        <bottom style="thin">
          <color auto="1"/>
        </bottom>
        <vertical/>
        <horizontal/>
      </border>
    </dxf>
    <dxf>
      <font>
        <color auto="1"/>
      </font>
      <fill>
        <patternFill>
          <bgColor rgb="FFFFFF00"/>
        </patternFill>
      </fill>
      <border>
        <left style="thin">
          <color auto="1"/>
        </left>
        <right style="thin">
          <color auto="1"/>
        </right>
        <top style="thin">
          <color auto="1"/>
        </top>
        <bottom style="thin">
          <color auto="1"/>
        </bottom>
        <vertical/>
        <horizontal/>
      </border>
    </dxf>
    <dxf>
      <font>
        <color auto="1"/>
      </font>
      <border>
        <left style="thin">
          <color auto="1"/>
        </left>
        <right style="thin">
          <color auto="1"/>
        </right>
        <top style="thin">
          <color auto="1"/>
        </top>
        <bottom style="thin">
          <color auto="1"/>
        </bottom>
        <vertical/>
        <horizontal/>
      </border>
    </dxf>
    <dxf>
      <font>
        <b/>
        <i val="0"/>
        <color rgb="FFC00000"/>
      </font>
    </dxf>
    <dxf>
      <font>
        <b/>
        <i val="0"/>
        <color rgb="FFC0000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dxf>
    <dxf>
      <font>
        <b/>
        <i val="0"/>
        <color rgb="FFC00000"/>
      </font>
    </dxf>
    <dxf>
      <font>
        <b/>
        <i val="0"/>
        <color rgb="FFC00000"/>
      </font>
    </dxf>
    <dxf>
      <font>
        <b/>
        <i val="0"/>
        <color rgb="FFC00000"/>
      </font>
    </dxf>
    <dxf>
      <fill>
        <patternFill>
          <bgColor theme="4" tint="0.39994506668294322"/>
        </patternFill>
      </fill>
    </dxf>
    <dxf>
      <fill>
        <patternFill>
          <bgColor theme="4" tint="0.39994506668294322"/>
        </patternFill>
      </fill>
    </dxf>
    <dxf>
      <fill>
        <patternFill>
          <bgColor theme="4" tint="0.39994506668294322"/>
        </patternFill>
      </fill>
    </dxf>
    <dxf>
      <font>
        <color auto="1"/>
      </font>
      <fill>
        <patternFill>
          <bgColor rgb="FFF5F2E3"/>
        </patternFill>
      </fill>
    </dxf>
    <dxf>
      <font>
        <color auto="1"/>
      </font>
      <fill>
        <patternFill>
          <bgColor rgb="FFF5F2E3"/>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border>
    </dxf>
    <dxf>
      <font>
        <color theme="0"/>
      </font>
      <fill>
        <patternFill>
          <bgColor theme="0"/>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vertical/>
        <horizontal/>
      </border>
    </dxf>
    <dxf>
      <font>
        <color theme="0"/>
      </font>
      <fill>
        <patternFill>
          <bgColor theme="0"/>
        </patternFill>
      </fill>
      <border>
        <vertical/>
        <horizontal/>
      </border>
    </dxf>
    <dxf>
      <font>
        <b/>
        <i val="0"/>
        <color theme="0"/>
      </font>
      <fill>
        <patternFill>
          <bgColor rgb="FFFF0000"/>
        </patternFill>
      </fill>
    </dxf>
    <dxf>
      <font>
        <color theme="0"/>
      </font>
      <fill>
        <patternFill>
          <bgColor theme="0"/>
        </patternFill>
      </fill>
      <border>
        <left/>
        <right/>
        <top/>
        <bottom/>
        <vertical/>
        <horizontal/>
      </border>
    </dxf>
    <dxf>
      <font>
        <b/>
        <i val="0"/>
        <color theme="0"/>
      </font>
      <fill>
        <patternFill>
          <bgColor rgb="FFC00000"/>
        </patternFill>
      </fill>
    </dxf>
    <dxf>
      <font>
        <color theme="0"/>
      </font>
      <fill>
        <patternFill>
          <bgColor theme="0"/>
        </patternFill>
      </fill>
      <border>
        <left/>
        <right/>
        <top/>
        <bottom/>
        <vertical/>
        <horizontal/>
      </border>
    </dxf>
    <dxf>
      <font>
        <color theme="0"/>
      </font>
      <fill>
        <patternFill>
          <bgColor theme="0"/>
        </patternFill>
      </fill>
    </dxf>
    <dxf>
      <font>
        <color theme="0"/>
      </font>
      <fill>
        <patternFill>
          <bgColor theme="0"/>
        </patternFill>
      </fill>
    </dxf>
    <dxf>
      <font>
        <color rgb="FFE2DBB0"/>
      </font>
      <fill>
        <patternFill>
          <bgColor rgb="FFE2DBB0"/>
        </patternFill>
      </fill>
    </dxf>
    <dxf>
      <font>
        <color theme="0"/>
      </font>
      <fill>
        <patternFill>
          <bgColor theme="0"/>
        </patternFill>
      </fill>
    </dxf>
    <dxf>
      <font>
        <b/>
        <i val="0"/>
        <color theme="0"/>
      </font>
      <fill>
        <patternFill>
          <bgColor rgb="FFC00000"/>
        </patternFill>
      </fill>
    </dxf>
    <dxf>
      <font>
        <color theme="0"/>
      </font>
      <fill>
        <patternFill>
          <bgColor theme="0"/>
        </patternFill>
      </fill>
      <border>
        <left/>
        <right/>
        <top/>
        <bottom/>
        <vertical/>
        <horizontal/>
      </border>
    </dxf>
    <dxf>
      <font>
        <color theme="0"/>
      </font>
      <fill>
        <patternFill>
          <bgColor theme="0"/>
        </patternFill>
      </fill>
    </dxf>
    <dxf>
      <fill>
        <patternFill>
          <bgColor theme="4" tint="0.59996337778862885"/>
        </patternFill>
      </fill>
    </dxf>
    <dxf>
      <fill>
        <patternFill>
          <bgColor theme="4" tint="0.59996337778862885"/>
        </patternFill>
      </fill>
    </dxf>
    <dxf>
      <font>
        <color auto="1"/>
      </font>
      <fill>
        <patternFill>
          <bgColor theme="4" tint="0.59996337778862885"/>
        </patternFill>
      </fill>
    </dxf>
    <dxf>
      <font>
        <color rgb="FFF5F2E3"/>
      </font>
    </dxf>
    <dxf>
      <font>
        <b/>
        <i val="0"/>
        <color rgb="FFC00000"/>
      </font>
    </dxf>
    <dxf>
      <font>
        <color rgb="FFF5F2E3"/>
      </font>
    </dxf>
    <dxf>
      <font>
        <color rgb="FFF5F2E3"/>
      </font>
    </dxf>
    <dxf>
      <font>
        <color rgb="FFF5F2E3"/>
      </font>
    </dxf>
    <dxf>
      <font>
        <b/>
        <i val="0"/>
        <color rgb="FFC00000"/>
      </font>
    </dxf>
    <dxf>
      <font>
        <b/>
        <i val="0"/>
        <color rgb="FFC00000"/>
      </font>
    </dxf>
    <dxf>
      <font>
        <b/>
        <i val="0"/>
        <color rgb="FFC00000"/>
      </font>
    </dxf>
    <dxf>
      <font>
        <b/>
        <i val="0"/>
        <color rgb="FFC00000"/>
      </font>
    </dxf>
    <dxf>
      <font>
        <b/>
        <i val="0"/>
        <color rgb="FFC00000"/>
      </font>
    </dxf>
    <dxf>
      <font>
        <color auto="1"/>
      </font>
    </dxf>
    <dxf>
      <font>
        <color rgb="FFF5F2E3"/>
      </font>
      <fill>
        <patternFill>
          <bgColor rgb="FFF5F2E3"/>
        </patternFill>
      </fill>
    </dxf>
    <dxf>
      <font>
        <color rgb="FFE2DBB0"/>
      </font>
    </dxf>
    <dxf>
      <font>
        <color rgb="FFF5F2E3"/>
      </font>
    </dxf>
    <dxf>
      <fill>
        <patternFill>
          <bgColor theme="4" tint="0.59996337778862885"/>
        </patternFill>
      </fill>
    </dxf>
    <dxf>
      <font>
        <color auto="1"/>
      </font>
    </dxf>
    <dxf>
      <font>
        <b/>
        <i val="0"/>
        <color rgb="FFC00000"/>
      </font>
    </dxf>
    <dxf>
      <font>
        <color theme="8"/>
      </font>
    </dxf>
    <dxf>
      <font>
        <color theme="8"/>
      </font>
    </dxf>
    <dxf>
      <font>
        <color auto="1"/>
      </font>
    </dxf>
    <dxf>
      <font>
        <color theme="8"/>
      </font>
    </dxf>
    <dxf>
      <font>
        <color auto="1"/>
      </font>
    </dxf>
    <dxf>
      <font>
        <color theme="8"/>
      </font>
    </dxf>
    <dxf>
      <font>
        <color auto="1"/>
      </font>
    </dxf>
    <dxf>
      <font>
        <color rgb="FFC00000"/>
      </font>
    </dxf>
    <dxf>
      <font>
        <color rgb="FFC00000"/>
      </font>
    </dxf>
    <dxf>
      <font>
        <color rgb="FFC00000"/>
      </font>
    </dxf>
    <dxf>
      <font>
        <color rgb="FFC00000"/>
      </font>
    </dxf>
    <dxf>
      <font>
        <color rgb="FFF5F2E3"/>
      </font>
    </dxf>
    <dxf>
      <font>
        <color auto="1"/>
      </font>
    </dxf>
    <dxf>
      <font>
        <color auto="1"/>
      </font>
    </dxf>
    <dxf>
      <font>
        <b/>
        <i val="0"/>
        <color auto="1"/>
      </font>
      <fill>
        <patternFill>
          <bgColor rgb="FF92D050"/>
        </patternFill>
      </fill>
    </dxf>
    <dxf>
      <font>
        <color auto="1"/>
      </font>
    </dxf>
    <dxf>
      <font>
        <color auto="1"/>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color auto="1"/>
      </font>
      <fill>
        <patternFill>
          <bgColor rgb="FFE2DBB0"/>
        </patternFill>
      </fill>
    </dxf>
    <dxf>
      <font>
        <b/>
        <i val="0"/>
        <color auto="1"/>
      </font>
      <fill>
        <patternFill>
          <bgColor rgb="FFE2DBB0"/>
        </patternFill>
      </fill>
    </dxf>
    <dxf>
      <font>
        <b/>
        <i val="0"/>
        <color auto="1"/>
      </font>
      <fill>
        <patternFill>
          <bgColor rgb="FFE2DBB0"/>
        </patternFill>
      </fill>
    </dxf>
    <dxf>
      <font>
        <color rgb="FFF5F2E3"/>
      </font>
      <fill>
        <patternFill>
          <bgColor rgb="FFF5F2E3"/>
        </patternFill>
      </fill>
    </dxf>
    <dxf>
      <font>
        <b/>
        <i val="0"/>
        <color auto="1"/>
      </font>
      <fill>
        <patternFill>
          <bgColor rgb="FFE2DBB0"/>
        </patternFill>
      </fill>
    </dxf>
    <dxf>
      <font>
        <b/>
        <i val="0"/>
        <color auto="1"/>
      </font>
      <fill>
        <patternFill>
          <bgColor rgb="FFE2DBB0"/>
        </patternFill>
      </fill>
    </dxf>
    <dxf>
      <fill>
        <patternFill>
          <bgColor theme="4" tint="0.59996337778862885"/>
        </patternFill>
      </fill>
    </dxf>
    <dxf>
      <fill>
        <patternFill>
          <bgColor rgb="FFF5F2E3"/>
        </patternFill>
      </fill>
    </dxf>
    <dxf>
      <fill>
        <patternFill>
          <bgColor theme="4" tint="0.59996337778862885"/>
        </patternFill>
      </fill>
    </dxf>
    <dxf>
      <font>
        <color rgb="FFF5F2E3"/>
      </font>
      <fill>
        <patternFill>
          <bgColor rgb="FFF5F2E3"/>
        </patternFill>
      </fill>
    </dxf>
    <dxf>
      <font>
        <color rgb="FFF5F2E3"/>
      </font>
      <fill>
        <patternFill>
          <bgColor rgb="FFF5F2E3"/>
        </patternFill>
      </fill>
    </dxf>
    <dxf>
      <font>
        <b/>
        <i val="0"/>
        <color auto="1"/>
      </font>
      <fill>
        <patternFill>
          <bgColor rgb="FF92D050"/>
        </patternFill>
      </fill>
    </dxf>
    <dxf>
      <font>
        <b/>
        <i val="0"/>
        <color auto="1"/>
      </font>
      <fill>
        <patternFill>
          <bgColor rgb="FF92D050"/>
        </patternFill>
      </fill>
    </dxf>
    <dxf>
      <font>
        <color rgb="FFF5F2E3"/>
      </font>
      <fill>
        <patternFill>
          <bgColor rgb="FFF5F2E3"/>
        </patternFill>
      </fill>
    </dxf>
    <dxf>
      <font>
        <color rgb="FFE2DBB0"/>
      </font>
    </dxf>
    <dxf>
      <font>
        <color auto="1"/>
      </font>
    </dxf>
    <dxf>
      <font>
        <color auto="1"/>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dxf>
    <dxf>
      <font>
        <b/>
        <i val="0"/>
        <color auto="1"/>
      </font>
      <fill>
        <patternFill>
          <bgColor rgb="FF92D050"/>
        </patternFill>
      </fill>
    </dxf>
    <dxf>
      <font>
        <b/>
        <i val="0"/>
        <color auto="1"/>
      </font>
      <fill>
        <patternFill>
          <bgColor rgb="FF92D050"/>
        </patternFill>
      </fill>
    </dxf>
    <dxf>
      <font>
        <b/>
        <i val="0"/>
        <color auto="1"/>
      </font>
      <fill>
        <patternFill>
          <bgColor rgb="FF92D050"/>
        </patternFill>
      </fill>
    </dxf>
    <dxf>
      <font>
        <b/>
        <i val="0"/>
        <color auto="1"/>
      </font>
      <fill>
        <patternFill>
          <bgColor rgb="FF92D050"/>
        </patternFill>
      </fill>
    </dxf>
    <dxf>
      <font>
        <color auto="1"/>
      </font>
      <fill>
        <patternFill>
          <bgColor theme="4" tint="0.59996337778862885"/>
        </patternFill>
      </fill>
    </dxf>
    <dxf>
      <font>
        <color auto="1"/>
      </font>
      <fill>
        <patternFill>
          <bgColor theme="4" tint="0.59996337778862885"/>
        </patternFill>
      </fill>
    </dxf>
    <dxf>
      <font>
        <color auto="1"/>
      </font>
      <fill>
        <patternFill>
          <bgColor theme="4" tint="0.59996337778862885"/>
        </patternFill>
      </fill>
    </dxf>
    <dxf>
      <font>
        <color auto="1"/>
      </font>
      <fill>
        <patternFill>
          <bgColor theme="4" tint="0.59996337778862885"/>
        </patternFill>
      </fill>
    </dxf>
    <dxf>
      <font>
        <color rgb="FFF5F2E3"/>
      </font>
    </dxf>
    <dxf>
      <font>
        <color rgb="FFF5F2E3"/>
      </font>
      <fill>
        <patternFill>
          <bgColor rgb="FFF5F2E3"/>
        </patternFill>
      </fill>
    </dxf>
    <dxf>
      <font>
        <color auto="1"/>
      </font>
      <fill>
        <patternFill>
          <bgColor theme="4" tint="0.59996337778862885"/>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dxf>
    <dxf>
      <fill>
        <patternFill>
          <bgColor theme="4" tint="0.59996337778862885"/>
        </patternFill>
      </fill>
    </dxf>
    <dxf>
      <fill>
        <patternFill>
          <bgColor theme="4" tint="0.59996337778862885"/>
        </patternFill>
      </fill>
    </dxf>
    <dxf>
      <font>
        <color rgb="FFF5F2E3"/>
      </font>
    </dxf>
    <dxf>
      <font>
        <color auto="1"/>
      </font>
      <fill>
        <patternFill>
          <bgColor rgb="FFF5F2E3"/>
        </patternFill>
      </fill>
    </dxf>
    <dxf>
      <font>
        <color rgb="FFF5F2E3"/>
      </font>
    </dxf>
    <dxf>
      <fill>
        <patternFill>
          <bgColor theme="0"/>
        </patternFill>
      </fill>
    </dxf>
    <dxf>
      <fill>
        <patternFill>
          <bgColor theme="0"/>
        </patternFill>
      </fill>
    </dxf>
    <dxf>
      <fill>
        <patternFill>
          <bgColor rgb="FFF5F2E3"/>
        </patternFill>
      </fill>
    </dxf>
    <dxf>
      <fill>
        <patternFill>
          <bgColor rgb="FFF5F2E3"/>
        </patternFill>
      </fill>
    </dxf>
    <dxf>
      <fill>
        <patternFill>
          <bgColor rgb="FFF5F2E3"/>
        </patternFill>
      </fill>
    </dxf>
    <dxf>
      <font>
        <b/>
        <i val="0"/>
        <color auto="1"/>
      </font>
      <fill>
        <patternFill>
          <bgColor rgb="FF92D050"/>
        </patternFill>
      </fill>
    </dxf>
    <dxf>
      <fill>
        <patternFill>
          <bgColor rgb="FFF5F2E3"/>
        </patternFill>
      </fill>
    </dxf>
    <dxf>
      <fill>
        <patternFill>
          <bgColor rgb="FFF5F2E3"/>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0"/>
        </patternFill>
      </fill>
    </dxf>
    <dxf>
      <fill>
        <patternFill>
          <bgColor theme="0"/>
        </patternFill>
      </fill>
    </dxf>
    <dxf>
      <font>
        <b/>
        <i val="0"/>
        <color auto="1"/>
      </font>
      <border>
        <left style="thin">
          <color auto="1"/>
        </left>
        <right style="thin">
          <color auto="1"/>
        </right>
        <top style="thin">
          <color auto="1"/>
        </top>
        <bottom style="thin">
          <color auto="1"/>
        </bottom>
        <vertical/>
        <horizontal/>
      </border>
    </dxf>
    <dxf>
      <font>
        <b/>
        <i val="0"/>
        <color auto="1"/>
      </font>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b/>
        <i val="0"/>
        <color auto="1"/>
      </font>
    </dxf>
    <dxf>
      <font>
        <b/>
        <i val="0"/>
        <color rgb="FFC00000"/>
      </font>
    </dxf>
    <dxf>
      <font>
        <b/>
        <i val="0"/>
        <color rgb="FFC00000"/>
      </font>
    </dxf>
    <dxf>
      <font>
        <b/>
        <i val="0"/>
        <color auto="1"/>
      </font>
    </dxf>
    <dxf>
      <font>
        <b/>
        <i val="0"/>
        <color auto="1"/>
      </font>
    </dxf>
    <dxf>
      <fill>
        <patternFill>
          <bgColor rgb="FFF5F2E3"/>
        </patternFill>
      </fill>
    </dxf>
    <dxf>
      <fill>
        <patternFill>
          <bgColor rgb="FFF5F2E3"/>
        </patternFill>
      </fill>
    </dxf>
    <dxf>
      <fill>
        <patternFill>
          <bgColor rgb="FFF5F2E3"/>
        </patternFill>
      </fill>
    </dxf>
    <dxf>
      <fill>
        <patternFill>
          <bgColor rgb="FFF5F2E3"/>
        </patternFill>
      </fill>
    </dxf>
    <dxf>
      <fill>
        <patternFill>
          <bgColor rgb="FFF5F5E3"/>
        </patternFill>
      </fill>
    </dxf>
    <dxf>
      <fill>
        <patternFill>
          <bgColor rgb="FFF5F2E3"/>
        </patternFill>
      </fill>
    </dxf>
    <dxf>
      <fill>
        <patternFill>
          <bgColor rgb="FFF5F2E3"/>
        </patternFill>
      </fill>
    </dxf>
    <dxf>
      <fill>
        <patternFill>
          <bgColor rgb="FFF5F2E3"/>
        </patternFill>
      </fill>
    </dxf>
    <dxf>
      <fill>
        <patternFill>
          <bgColor rgb="FFF5F2E3"/>
        </patternFill>
      </fill>
    </dxf>
    <dxf>
      <fill>
        <patternFill>
          <bgColor rgb="FFF5F2E3"/>
        </patternFill>
      </fill>
    </dxf>
    <dxf>
      <fill>
        <patternFill>
          <bgColor rgb="FFF5F2E3"/>
        </patternFill>
      </fill>
    </dxf>
    <dxf>
      <fill>
        <patternFill>
          <bgColor rgb="FFF5F2E3"/>
        </patternFill>
      </fill>
    </dxf>
    <dxf>
      <font>
        <b/>
        <i val="0"/>
        <color auto="1"/>
      </font>
      <fill>
        <patternFill>
          <bgColor rgb="FF92D050"/>
        </patternFill>
      </fill>
    </dxf>
    <dxf>
      <fill>
        <patternFill>
          <bgColor rgb="FFF5F2E3"/>
        </patternFill>
      </fill>
    </dxf>
    <dxf>
      <font>
        <b/>
        <i val="0"/>
        <color auto="1"/>
      </font>
      <fill>
        <patternFill>
          <bgColor rgb="FF92D050"/>
        </patternFill>
      </fill>
    </dxf>
    <dxf>
      <fill>
        <patternFill>
          <bgColor theme="4" tint="0.59996337778862885"/>
        </patternFill>
      </fill>
    </dxf>
    <dxf>
      <fill>
        <patternFill>
          <bgColor theme="4" tint="0.59996337778862885"/>
        </patternFill>
      </fill>
    </dxf>
    <dxf>
      <font>
        <b/>
        <i val="0"/>
        <color auto="1"/>
      </font>
      <fill>
        <patternFill>
          <bgColor rgb="FF92D050"/>
        </patternFill>
      </fill>
    </dxf>
    <dxf>
      <fill>
        <patternFill>
          <bgColor theme="4" tint="0.59996337778862885"/>
        </patternFill>
      </fill>
    </dxf>
    <dxf>
      <font>
        <color auto="1"/>
      </font>
    </dxf>
    <dxf>
      <font>
        <color rgb="FFF5F2E3"/>
      </font>
      <fill>
        <patternFill>
          <bgColor rgb="FFF5F2E3"/>
        </patternFill>
      </fill>
    </dxf>
    <dxf>
      <fill>
        <patternFill>
          <bgColor theme="4" tint="0.59996337778862885"/>
        </patternFill>
      </fill>
    </dxf>
    <dxf>
      <font>
        <color rgb="FFF5F2E3"/>
      </font>
    </dxf>
    <dxf>
      <font>
        <color auto="1"/>
      </font>
      <fill>
        <patternFill>
          <bgColor theme="4" tint="0.59996337778862885"/>
        </patternFill>
      </fill>
    </dxf>
    <dxf>
      <font>
        <color auto="1"/>
      </font>
      <fill>
        <patternFill>
          <bgColor rgb="FFF5F2E3"/>
        </patternFill>
      </fill>
    </dxf>
    <dxf>
      <font>
        <color auto="1"/>
      </font>
      <fill>
        <patternFill>
          <bgColor rgb="FFF5F2E3"/>
        </patternFill>
      </fill>
    </dxf>
    <dxf>
      <fill>
        <patternFill>
          <bgColor rgb="FFF5F2E3"/>
        </patternFill>
      </fill>
    </dxf>
    <dxf>
      <font>
        <color theme="0"/>
      </font>
      <fill>
        <patternFill>
          <bgColor theme="0"/>
        </patternFill>
      </fill>
    </dxf>
    <dxf>
      <font>
        <color theme="0"/>
      </font>
      <fill>
        <patternFill>
          <bgColor theme="0"/>
        </patternFill>
      </fill>
    </dxf>
    <dxf>
      <font>
        <color theme="0"/>
      </font>
      <fill>
        <patternFill>
          <bgColor theme="0"/>
        </patternFill>
      </fill>
      <border>
        <left/>
        <right/>
        <top/>
        <bottom/>
        <vertical/>
        <horizontal/>
      </border>
    </dxf>
    <dxf>
      <font>
        <color theme="0"/>
      </font>
      <fill>
        <patternFill>
          <bgColor theme="0"/>
        </patternFill>
      </fill>
    </dxf>
    <dxf>
      <font>
        <color theme="0"/>
      </font>
      <fill>
        <patternFill>
          <bgColor theme="0"/>
        </patternFill>
      </fill>
    </dxf>
    <dxf>
      <fill>
        <patternFill>
          <bgColor rgb="FF92D050"/>
        </patternFill>
      </fill>
    </dxf>
    <dxf>
      <font>
        <color auto="1"/>
      </font>
      <fill>
        <patternFill>
          <bgColor theme="4" tint="0.59996337778862885"/>
        </patternFill>
      </fill>
    </dxf>
    <dxf>
      <font>
        <color rgb="FFF5F2E3"/>
      </font>
    </dxf>
    <dxf>
      <font>
        <color rgb="FFC00000"/>
      </font>
      <fill>
        <patternFill>
          <bgColor rgb="FFF5F2E3"/>
        </patternFill>
      </fill>
    </dxf>
    <dxf>
      <font>
        <color theme="0"/>
      </font>
    </dxf>
    <dxf>
      <font>
        <color theme="0"/>
      </font>
    </dxf>
    <dxf>
      <font>
        <b/>
        <i val="0"/>
        <color rgb="FFC00000"/>
      </font>
    </dxf>
    <dxf>
      <font>
        <b/>
        <i val="0"/>
        <color rgb="FFC00000"/>
      </font>
    </dxf>
    <dxf>
      <font>
        <b/>
        <i val="0"/>
        <color rgb="FFC00000"/>
      </font>
    </dxf>
    <dxf>
      <font>
        <b/>
        <i val="0"/>
        <color rgb="FFC00000"/>
      </font>
    </dxf>
    <dxf>
      <font>
        <b/>
        <i val="0"/>
        <color rgb="FFC00000"/>
      </font>
    </dxf>
    <dxf>
      <fill>
        <patternFill>
          <bgColor theme="4" tint="0.39994506668294322"/>
        </patternFill>
      </fill>
    </dxf>
    <dxf>
      <fill>
        <patternFill>
          <bgColor theme="4" tint="0.39994506668294322"/>
        </patternFill>
      </fill>
    </dxf>
    <dxf>
      <fill>
        <patternFill>
          <bgColor theme="4" tint="0.59996337778862885"/>
        </patternFill>
      </fill>
    </dxf>
    <dxf>
      <font>
        <color auto="1"/>
      </font>
    </dxf>
    <dxf>
      <fill>
        <patternFill>
          <bgColor theme="4" tint="0.59996337778862885"/>
        </patternFill>
      </fill>
    </dxf>
    <dxf>
      <fill>
        <patternFill>
          <bgColor theme="4" tint="0.59996337778862885"/>
        </patternFill>
      </fill>
    </dxf>
    <dxf>
      <border>
        <left style="thin">
          <color auto="1"/>
        </left>
        <right style="thin">
          <color auto="1"/>
        </right>
        <top style="thin">
          <color auto="1"/>
        </top>
        <bottom style="thin">
          <color auto="1"/>
        </bottom>
        <vertical/>
        <horizontal/>
      </border>
    </dxf>
    <dxf>
      <font>
        <b/>
        <i val="0"/>
        <color auto="1"/>
      </font>
      <border>
        <left style="thin">
          <color auto="1"/>
        </left>
        <right style="thin">
          <color auto="1"/>
        </right>
        <top style="thin">
          <color auto="1"/>
        </top>
        <bottom style="thin">
          <color auto="1"/>
        </bottom>
        <vertical/>
        <horizontal/>
      </border>
    </dxf>
    <dxf>
      <font>
        <b/>
        <i val="0"/>
        <color auto="1"/>
      </font>
    </dxf>
    <dxf>
      <font>
        <b/>
        <i val="0"/>
        <color rgb="FFC00000"/>
      </font>
    </dxf>
    <dxf>
      <font>
        <b/>
        <i val="0"/>
        <color rgb="FFC00000"/>
      </font>
    </dxf>
    <dxf>
      <font>
        <b/>
        <i val="0"/>
        <color auto="1"/>
      </font>
    </dxf>
    <dxf>
      <font>
        <b/>
        <i val="0"/>
      </font>
    </dxf>
    <dxf>
      <font>
        <b/>
        <i val="0"/>
        <color auto="1"/>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auto="1"/>
      </font>
    </dxf>
    <dxf>
      <font>
        <color theme="4"/>
      </font>
    </dxf>
    <dxf>
      <font>
        <color theme="4"/>
      </font>
    </dxf>
    <dxf>
      <font>
        <color auto="1"/>
      </font>
    </dxf>
    <dxf>
      <font>
        <color theme="4"/>
      </font>
    </dxf>
    <dxf>
      <font>
        <color auto="1"/>
      </font>
    </dxf>
    <dxf>
      <font>
        <color rgb="FFC00000"/>
      </font>
    </dxf>
    <dxf>
      <font>
        <color rgb="FFF5F2E3"/>
      </font>
    </dxf>
    <dxf>
      <font>
        <color rgb="FFC00000"/>
      </font>
    </dxf>
    <dxf>
      <font>
        <color rgb="FFF5F2E3"/>
      </font>
    </dxf>
    <dxf>
      <font>
        <color rgb="FFC00000"/>
      </font>
    </dxf>
    <dxf>
      <font>
        <color theme="0"/>
      </font>
    </dxf>
    <dxf>
      <font>
        <color rgb="FFF5F2E3"/>
      </font>
    </dxf>
    <dxf>
      <font>
        <color theme="0"/>
      </font>
    </dxf>
    <dxf>
      <font>
        <b/>
        <i val="0"/>
        <color rgb="FFC00000"/>
      </font>
    </dxf>
    <dxf>
      <font>
        <b/>
        <i val="0"/>
        <color rgb="FFC00000"/>
      </font>
    </dxf>
    <dxf>
      <font>
        <b val="0"/>
        <i val="0"/>
        <color rgb="FF0070C0"/>
      </font>
    </dxf>
    <dxf>
      <font>
        <color auto="1"/>
      </font>
    </dxf>
    <dxf>
      <font>
        <color rgb="FFE2DBB0"/>
      </font>
    </dxf>
    <dxf>
      <font>
        <b/>
        <i val="0"/>
        <color rgb="FFC0000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color rgb="FFC00000"/>
      </font>
    </dxf>
    <dxf>
      <font>
        <b/>
        <i val="0"/>
        <color rgb="FFC00000"/>
      </font>
    </dxf>
    <dxf>
      <font>
        <b/>
        <i val="0"/>
        <color rgb="FFC00000"/>
      </font>
    </dxf>
    <dxf>
      <font>
        <color rgb="FFE2DBB0"/>
      </font>
    </dxf>
    <dxf>
      <font>
        <color theme="0"/>
      </font>
      <fill>
        <patternFill>
          <bgColor theme="0"/>
        </patternFill>
      </fill>
      <border>
        <left/>
        <right/>
        <top/>
        <bottom/>
        <vertical/>
        <horizontal/>
      </border>
    </dxf>
    <dxf>
      <font>
        <color rgb="FFF5F2E3"/>
      </font>
      <fill>
        <patternFill>
          <bgColor rgb="FFF5F2E3"/>
        </patternFill>
      </fill>
    </dxf>
    <dxf>
      <font>
        <color auto="1"/>
      </font>
    </dxf>
    <dxf>
      <font>
        <b val="0"/>
        <i val="0"/>
        <strike val="0"/>
        <color auto="1"/>
      </font>
    </dxf>
    <dxf>
      <font>
        <color auto="1"/>
      </font>
    </dxf>
    <dxf>
      <font>
        <color rgb="FFF5F2E3"/>
      </font>
    </dxf>
    <dxf>
      <font>
        <color auto="1"/>
      </font>
    </dxf>
    <dxf>
      <font>
        <b/>
        <i val="0"/>
        <color auto="1"/>
      </font>
    </dxf>
    <dxf>
      <font>
        <color rgb="FFC00000"/>
      </font>
      <fill>
        <patternFill>
          <bgColor rgb="FFF5F2E3"/>
        </patternFill>
      </fill>
    </dxf>
    <dxf>
      <font>
        <color rgb="FFC00000"/>
      </font>
      <fill>
        <patternFill>
          <bgColor rgb="FFF5F2E3"/>
        </patternFill>
      </fill>
    </dxf>
    <dxf>
      <font>
        <color auto="1"/>
      </font>
    </dxf>
    <dxf>
      <font>
        <color auto="1"/>
      </font>
    </dxf>
    <dxf>
      <font>
        <color auto="1"/>
      </font>
    </dxf>
    <dxf>
      <font>
        <b/>
        <i val="0"/>
        <color rgb="FFE2DBB0"/>
      </font>
    </dxf>
    <dxf>
      <font>
        <color auto="1"/>
      </font>
    </dxf>
    <dxf>
      <font>
        <b/>
        <i val="0"/>
        <color rgb="FFC00000"/>
      </font>
    </dxf>
    <dxf>
      <font>
        <color auto="1"/>
      </font>
    </dxf>
    <dxf>
      <font>
        <color theme="0"/>
      </font>
      <fill>
        <patternFill>
          <bgColor theme="0"/>
        </patternFill>
      </fill>
    </dxf>
    <dxf>
      <font>
        <color theme="0"/>
      </font>
      <fill>
        <patternFill>
          <bgColor theme="0"/>
        </patternFill>
      </fill>
      <border>
        <left/>
        <right/>
        <top/>
        <bottom/>
        <vertical/>
        <horizontal/>
      </border>
    </dxf>
    <dxf>
      <font>
        <color theme="0"/>
      </font>
    </dxf>
    <dxf>
      <font>
        <color rgb="FFC00000"/>
      </font>
    </dxf>
    <dxf>
      <font>
        <color rgb="FFC00000"/>
      </font>
    </dxf>
    <dxf>
      <font>
        <color theme="0"/>
      </font>
    </dxf>
    <dxf>
      <font>
        <color theme="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auto="1"/>
      </font>
      <fill>
        <patternFill>
          <bgColor rgb="FFF5F2E3"/>
        </patternFill>
      </fill>
    </dxf>
    <dxf>
      <font>
        <color auto="1"/>
      </font>
      <fill>
        <patternFill>
          <bgColor rgb="FFF5F2E3"/>
        </patternFill>
      </fill>
    </dxf>
    <dxf>
      <font>
        <color auto="1"/>
      </font>
      <fill>
        <patternFill>
          <bgColor rgb="FFF5F2E3"/>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rgb="FFF5F2E3"/>
      </font>
      <fill>
        <patternFill>
          <bgColor rgb="FFF5F2E3"/>
        </patternFill>
      </fill>
    </dxf>
    <dxf>
      <font>
        <color rgb="FFF5F2E3"/>
      </font>
      <fill>
        <patternFill>
          <bgColor rgb="FFF5F2E3"/>
        </patternFill>
      </fill>
    </dxf>
    <dxf>
      <font>
        <color rgb="FFF5F2E3"/>
      </font>
      <fill>
        <patternFill>
          <bgColor rgb="FFF5F2E3"/>
        </patternFill>
      </fill>
    </dxf>
    <dxf>
      <font>
        <color rgb="FFF5F2E3"/>
      </font>
      <fill>
        <patternFill>
          <bgColor rgb="FFF5F2E3"/>
        </patternFill>
      </fill>
    </dxf>
    <dxf>
      <font>
        <color rgb="FFF5F2E3"/>
      </font>
      <fill>
        <patternFill>
          <bgColor rgb="FFF5F2E3"/>
        </patternFill>
      </fill>
    </dxf>
    <dxf>
      <font>
        <b/>
        <i val="0"/>
        <color auto="1"/>
      </font>
      <fill>
        <patternFill>
          <bgColor rgb="FFE2DBB0"/>
        </patternFill>
      </fill>
    </dxf>
    <dxf>
      <font>
        <color rgb="FFF5F2E3"/>
      </font>
      <fill>
        <patternFill>
          <bgColor rgb="FFF5F2E3"/>
        </patternFill>
      </fill>
    </dxf>
    <dxf>
      <font>
        <color rgb="FFF5F2E3"/>
      </font>
      <fill>
        <patternFill>
          <bgColor rgb="FFF5F2E3"/>
        </patternFill>
      </fill>
    </dxf>
    <dxf>
      <font>
        <color rgb="FFF5F2E3"/>
      </font>
      <fill>
        <patternFill>
          <bgColor rgb="FFF5F2E3"/>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color auto="1"/>
      </font>
      <fill>
        <patternFill>
          <bgColor rgb="FFFFFF00"/>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auto="1"/>
      </font>
      <fill>
        <patternFill>
          <bgColor theme="4" tint="0.79998168889431442"/>
        </patternFill>
      </fill>
    </dxf>
    <dxf>
      <font>
        <color theme="0"/>
      </font>
      <fill>
        <patternFill patternType="none">
          <bgColor auto="1"/>
        </patternFill>
      </fill>
    </dxf>
    <dxf>
      <font>
        <b/>
        <i val="0"/>
        <color theme="0"/>
      </font>
      <fill>
        <patternFill>
          <bgColor rgb="FFFF0000"/>
        </patternFill>
      </fill>
    </dxf>
    <dxf>
      <fill>
        <patternFill>
          <bgColor rgb="FFFF99FF"/>
        </patternFill>
      </fill>
    </dxf>
    <dxf>
      <fill>
        <patternFill>
          <bgColor theme="4" tint="0.39994506668294322"/>
        </patternFill>
      </fill>
    </dxf>
    <dxf>
      <font>
        <color rgb="FFFFFF00"/>
      </font>
      <fill>
        <patternFill>
          <bgColor rgb="FFFFFF00"/>
        </patternFill>
      </fill>
    </dxf>
    <dxf>
      <font>
        <color theme="0"/>
      </font>
      <fill>
        <patternFill>
          <bgColor theme="0"/>
        </patternFill>
      </fill>
    </dxf>
    <dxf>
      <font>
        <color theme="0"/>
      </font>
      <fill>
        <patternFill>
          <bgColor theme="0"/>
        </patternFill>
      </fill>
    </dxf>
    <dxf>
      <font>
        <color theme="0"/>
      </font>
      <fill>
        <patternFill>
          <bgColor theme="0"/>
        </patternFill>
      </fill>
    </dxf>
    <dxf>
      <font>
        <color theme="0"/>
      </font>
      <fill>
        <patternFill>
          <bgColor theme="0"/>
        </patternFill>
      </fill>
    </dxf>
    <dxf>
      <font>
        <color theme="0"/>
      </font>
      <fill>
        <patternFill>
          <bgColor theme="0"/>
        </patternFill>
      </fill>
    </dxf>
    <dxf>
      <font>
        <color theme="2" tint="-0.24994659260841701"/>
      </font>
      <fill>
        <patternFill>
          <bgColor theme="0" tint="-0.14996795556505021"/>
        </patternFill>
      </fill>
      <border>
        <left/>
        <right/>
        <top/>
        <bottom/>
        <vertical/>
        <horizontal/>
      </border>
    </dxf>
    <dxf>
      <font>
        <color theme="2" tint="-0.24994659260841701"/>
      </font>
      <fill>
        <patternFill>
          <bgColor theme="0" tint="-0.14996795556505021"/>
        </patternFill>
      </fill>
      <border>
        <left/>
        <right/>
        <top/>
        <bottom/>
        <vertical/>
        <horizontal/>
      </border>
    </dxf>
    <dxf>
      <font>
        <color theme="0"/>
      </font>
      <fill>
        <patternFill>
          <bgColor theme="0"/>
        </patternFill>
      </fill>
    </dxf>
    <dxf>
      <font>
        <color theme="0"/>
      </font>
      <fill>
        <patternFill>
          <bgColor theme="0"/>
        </patternFill>
      </fill>
    </dxf>
    <dxf>
      <font>
        <color auto="1"/>
      </font>
      <fill>
        <patternFill patternType="none">
          <bgColor auto="1"/>
        </patternFill>
      </fill>
    </dxf>
    <dxf>
      <font>
        <b/>
        <i val="0"/>
        <color theme="0"/>
      </font>
      <fill>
        <patternFill>
          <bgColor rgb="FFFF0000"/>
        </patternFill>
      </fill>
    </dxf>
    <dxf>
      <font>
        <b/>
        <i val="0"/>
        <color auto="1"/>
      </font>
      <fill>
        <patternFill>
          <bgColor theme="7" tint="0.59996337778862885"/>
        </patternFill>
      </fill>
    </dxf>
  </dxfs>
  <tableStyles count="0" defaultTableStyle="TableStyleMedium2" defaultPivotStyle="PivotStyleLight16"/>
  <colors>
    <mruColors>
      <color rgb="FFF5F2E3"/>
      <color rgb="FFF5F7E3"/>
      <color rgb="FFE2DBB0"/>
      <color rgb="FFFFFF99"/>
      <color rgb="FFFF99FF"/>
      <color rgb="FF33CC33"/>
      <color rgb="FFFFCC00"/>
      <color rgb="FF9999FF"/>
      <color rgb="FFCC0000"/>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1.jpe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3" Type="http://schemas.openxmlformats.org/officeDocument/2006/relationships/image" Target="../media/image5.tiff"/><Relationship Id="rId2" Type="http://schemas.openxmlformats.org/officeDocument/2006/relationships/image" Target="../media/image2.jp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xdr:col>
      <xdr:colOff>95250</xdr:colOff>
      <xdr:row>0</xdr:row>
      <xdr:rowOff>0</xdr:rowOff>
    </xdr:from>
    <xdr:to>
      <xdr:col>8</xdr:col>
      <xdr:colOff>171450</xdr:colOff>
      <xdr:row>8</xdr:row>
      <xdr:rowOff>161925</xdr:rowOff>
    </xdr:to>
    <xdr:pic>
      <xdr:nvPicPr>
        <xdr:cNvPr id="3" name="Image 2">
          <a:extLst>
            <a:ext uri="{FF2B5EF4-FFF2-40B4-BE49-F238E27FC236}">
              <a16:creationId xmlns:a16="http://schemas.microsoft.com/office/drawing/2014/main" id="{8B3EE46F-E6C7-414C-9ACB-2148F0B925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0" y="0"/>
          <a:ext cx="1762125" cy="1762125"/>
        </a:xfrm>
        <a:prstGeom prst="rect">
          <a:avLst/>
        </a:prstGeom>
      </xdr:spPr>
    </xdr:pic>
    <xdr:clientData/>
  </xdr:twoCellAnchor>
  <xdr:twoCellAnchor editAs="oneCell">
    <xdr:from>
      <xdr:col>21</xdr:col>
      <xdr:colOff>200024</xdr:colOff>
      <xdr:row>1</xdr:row>
      <xdr:rowOff>104776</xdr:rowOff>
    </xdr:from>
    <xdr:to>
      <xdr:col>41</xdr:col>
      <xdr:colOff>170913</xdr:colOff>
      <xdr:row>7</xdr:row>
      <xdr:rowOff>171450</xdr:rowOff>
    </xdr:to>
    <xdr:pic>
      <xdr:nvPicPr>
        <xdr:cNvPr id="5" name="Image 4">
          <a:extLst>
            <a:ext uri="{FF2B5EF4-FFF2-40B4-BE49-F238E27FC236}">
              <a16:creationId xmlns:a16="http://schemas.microsoft.com/office/drawing/2014/main" id="{EDF74AC7-5F9B-4888-9C1D-50121FEFD96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619749" y="304801"/>
          <a:ext cx="4542889" cy="1266824"/>
        </a:xfrm>
        <a:prstGeom prst="rect">
          <a:avLst/>
        </a:prstGeom>
      </xdr:spPr>
    </xdr:pic>
    <xdr:clientData/>
  </xdr:twoCellAnchor>
  <xdr:twoCellAnchor editAs="oneCell">
    <xdr:from>
      <xdr:col>34</xdr:col>
      <xdr:colOff>9525</xdr:colOff>
      <xdr:row>21</xdr:row>
      <xdr:rowOff>304800</xdr:rowOff>
    </xdr:from>
    <xdr:to>
      <xdr:col>34</xdr:col>
      <xdr:colOff>171069</xdr:colOff>
      <xdr:row>21</xdr:row>
      <xdr:rowOff>466344</xdr:rowOff>
    </xdr:to>
    <xdr:pic>
      <xdr:nvPicPr>
        <xdr:cNvPr id="4" name="Image 3">
          <a:extLst>
            <a:ext uri="{FF2B5EF4-FFF2-40B4-BE49-F238E27FC236}">
              <a16:creationId xmlns:a16="http://schemas.microsoft.com/office/drawing/2014/main" id="{349C1EF9-0AAE-4522-B1F7-125814939B4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401050" y="6381750"/>
          <a:ext cx="161544" cy="161544"/>
        </a:xfrm>
        <a:prstGeom prst="rect">
          <a:avLst/>
        </a:prstGeom>
      </xdr:spPr>
    </xdr:pic>
    <xdr:clientData/>
  </xdr:twoCellAnchor>
  <xdr:twoCellAnchor editAs="oneCell">
    <xdr:from>
      <xdr:col>11</xdr:col>
      <xdr:colOff>95250</xdr:colOff>
      <xdr:row>0</xdr:row>
      <xdr:rowOff>171450</xdr:rowOff>
    </xdr:from>
    <xdr:to>
      <xdr:col>18</xdr:col>
      <xdr:colOff>19050</xdr:colOff>
      <xdr:row>8</xdr:row>
      <xdr:rowOff>95250</xdr:rowOff>
    </xdr:to>
    <xdr:pic>
      <xdr:nvPicPr>
        <xdr:cNvPr id="6" name="Image 5">
          <a:extLst>
            <a:ext uri="{FF2B5EF4-FFF2-40B4-BE49-F238E27FC236}">
              <a16:creationId xmlns:a16="http://schemas.microsoft.com/office/drawing/2014/main" id="{F9BB4DC4-3F01-F8B4-EA4E-BC2E0818795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228975" y="171450"/>
          <a:ext cx="1524000" cy="1524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2</xdr:row>
      <xdr:rowOff>57151</xdr:rowOff>
    </xdr:from>
    <xdr:to>
      <xdr:col>14</xdr:col>
      <xdr:colOff>219075</xdr:colOff>
      <xdr:row>5</xdr:row>
      <xdr:rowOff>32097</xdr:rowOff>
    </xdr:to>
    <xdr:pic>
      <xdr:nvPicPr>
        <xdr:cNvPr id="3" name="Image 2">
          <a:extLst>
            <a:ext uri="{FF2B5EF4-FFF2-40B4-BE49-F238E27FC236}">
              <a16:creationId xmlns:a16="http://schemas.microsoft.com/office/drawing/2014/main" id="{EAF136CB-A3B6-461C-B002-77B7F86210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81050" y="457201"/>
          <a:ext cx="3257550" cy="90839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2</xdr:row>
      <xdr:rowOff>66675</xdr:rowOff>
    </xdr:from>
    <xdr:to>
      <xdr:col>6</xdr:col>
      <xdr:colOff>9525</xdr:colOff>
      <xdr:row>8</xdr:row>
      <xdr:rowOff>180975</xdr:rowOff>
    </xdr:to>
    <xdr:pic>
      <xdr:nvPicPr>
        <xdr:cNvPr id="2" name="Image 1">
          <a:extLst>
            <a:ext uri="{FF2B5EF4-FFF2-40B4-BE49-F238E27FC236}">
              <a16:creationId xmlns:a16="http://schemas.microsoft.com/office/drawing/2014/main" id="{F6602C3B-5F22-4B5E-95BB-CB077C16F3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87025" y="466725"/>
          <a:ext cx="1314450" cy="1314450"/>
        </a:xfrm>
        <a:prstGeom prst="rect">
          <a:avLst/>
        </a:prstGeom>
      </xdr:spPr>
    </xdr:pic>
    <xdr:clientData/>
  </xdr:twoCellAnchor>
  <xdr:twoCellAnchor editAs="oneCell">
    <xdr:from>
      <xdr:col>28</xdr:col>
      <xdr:colOff>104775</xdr:colOff>
      <xdr:row>3</xdr:row>
      <xdr:rowOff>1</xdr:rowOff>
    </xdr:from>
    <xdr:to>
      <xdr:col>41</xdr:col>
      <xdr:colOff>142875</xdr:colOff>
      <xdr:row>7</xdr:row>
      <xdr:rowOff>108297</xdr:rowOff>
    </xdr:to>
    <xdr:pic>
      <xdr:nvPicPr>
        <xdr:cNvPr id="3" name="Image 2">
          <a:extLst>
            <a:ext uri="{FF2B5EF4-FFF2-40B4-BE49-F238E27FC236}">
              <a16:creationId xmlns:a16="http://schemas.microsoft.com/office/drawing/2014/main" id="{25CB03C0-C891-4E9F-AD9F-B481827682A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849725" y="600076"/>
          <a:ext cx="3257550" cy="908396"/>
        </a:xfrm>
        <a:prstGeom prst="rect">
          <a:avLst/>
        </a:prstGeom>
      </xdr:spPr>
    </xdr:pic>
    <xdr:clientData/>
  </xdr:twoCellAnchor>
  <xdr:twoCellAnchor editAs="oneCell">
    <xdr:from>
      <xdr:col>9</xdr:col>
      <xdr:colOff>66675</xdr:colOff>
      <xdr:row>1</xdr:row>
      <xdr:rowOff>0</xdr:rowOff>
    </xdr:from>
    <xdr:to>
      <xdr:col>23</xdr:col>
      <xdr:colOff>161925</xdr:colOff>
      <xdr:row>7</xdr:row>
      <xdr:rowOff>170387</xdr:rowOff>
    </xdr:to>
    <xdr:pic>
      <xdr:nvPicPr>
        <xdr:cNvPr id="4" name="Image 3">
          <a:extLst>
            <a:ext uri="{FF2B5EF4-FFF2-40B4-BE49-F238E27FC236}">
              <a16:creationId xmlns:a16="http://schemas.microsoft.com/office/drawing/2014/main" id="{F7771B9C-F0C0-4FF1-A3ED-482752DB22B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468225" y="200025"/>
          <a:ext cx="3562350" cy="137053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2</xdr:row>
      <xdr:rowOff>47625</xdr:rowOff>
    </xdr:from>
    <xdr:to>
      <xdr:col>14</xdr:col>
      <xdr:colOff>200025</xdr:colOff>
      <xdr:row>3</xdr:row>
      <xdr:rowOff>460721</xdr:rowOff>
    </xdr:to>
    <xdr:pic>
      <xdr:nvPicPr>
        <xdr:cNvPr id="4" name="Image 3">
          <a:extLst>
            <a:ext uri="{FF2B5EF4-FFF2-40B4-BE49-F238E27FC236}">
              <a16:creationId xmlns:a16="http://schemas.microsoft.com/office/drawing/2014/main" id="{C1AC26F2-D57B-4B41-8D14-2C32C30E2D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2000" y="428625"/>
          <a:ext cx="3257550" cy="908396"/>
        </a:xfrm>
        <a:prstGeom prst="rect">
          <a:avLst/>
        </a:prstGeom>
      </xdr:spPr>
    </xdr:pic>
    <xdr:clientData/>
  </xdr:twoCellAnchor>
</xdr:wsDr>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respo.communication.agecar@gmail.com" TargetMode="External"/><Relationship Id="rId2" Type="http://schemas.openxmlformats.org/officeDocument/2006/relationships/hyperlink" Target="https://portail.uqar.ca/mod/glossary/view.php?id=385261&amp;mode=cat&amp;hook=266" TargetMode="External"/><Relationship Id="rId1" Type="http://schemas.openxmlformats.org/officeDocument/2006/relationships/hyperlink" Target="https://portail.uqar.ca/mod/glossary/view.php?id=385261&amp;mode=cat&amp;hook=266" TargetMode="External"/><Relationship Id="rId6" Type="http://schemas.openxmlformats.org/officeDocument/2006/relationships/drawing" Target="../drawings/drawing1.xml"/><Relationship Id="rId5" Type="http://schemas.openxmlformats.org/officeDocument/2006/relationships/printerSettings" Target="../printerSettings/printerSettings4.bin"/><Relationship Id="rId4" Type="http://schemas.openxmlformats.org/officeDocument/2006/relationships/hyperlink" Target="mailto:respo.communication.agecar@gmail.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portail.uqar.ca/mod/glossary/view.php?id=385261&amp;mode=cat&amp;hook=266"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hyperlink" Target="mailto:agecar-instances@uqar.ca" TargetMode="External"/><Relationship Id="rId2" Type="http://schemas.openxmlformats.org/officeDocument/2006/relationships/hyperlink" Target="mailto:marc_guilbeault@uqar.ca" TargetMode="External"/><Relationship Id="rId1" Type="http://schemas.openxmlformats.org/officeDocument/2006/relationships/hyperlink" Target="mailto:marc.agecar@gmail.com" TargetMode="External"/><Relationship Id="rId5" Type="http://schemas.openxmlformats.org/officeDocument/2006/relationships/printerSettings" Target="../printerSettings/printerSettings10.bin"/><Relationship Id="rId4" Type="http://schemas.openxmlformats.org/officeDocument/2006/relationships/hyperlink" Target="mailto:agecar@uqar.ca" TargetMode="Externa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11.bin"/><Relationship Id="rId1" Type="http://schemas.openxmlformats.org/officeDocument/2006/relationships/hyperlink" Target="https://www.saq.com/fr/store/33505"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03EB9-C882-4E5D-83B2-B141CEFD1B8C}">
  <dimension ref="A1:M61"/>
  <sheetViews>
    <sheetView workbookViewId="0">
      <selection activeCell="D5" sqref="D5:F19"/>
    </sheetView>
  </sheetViews>
  <sheetFormatPr baseColWidth="10" defaultRowHeight="15.75" customHeight="1" x14ac:dyDescent="0.25"/>
  <cols>
    <col min="1" max="1" width="14" style="284" customWidth="1"/>
    <col min="2" max="2" width="5.85546875" style="64" customWidth="1"/>
    <col min="3" max="3" width="64" style="2" customWidth="1"/>
    <col min="4" max="4" width="5.7109375" style="64" customWidth="1"/>
    <col min="5" max="5" width="20.140625" style="2" customWidth="1"/>
    <col min="6" max="6" width="34.28515625" style="58" customWidth="1"/>
    <col min="7" max="9" width="11.42578125" style="64"/>
    <col min="10" max="10" width="14.28515625" style="64" customWidth="1"/>
    <col min="11" max="13" width="11.42578125" style="64"/>
    <col min="14" max="16384" width="11.42578125" style="2"/>
  </cols>
  <sheetData>
    <row r="1" spans="1:13" ht="21" customHeight="1" x14ac:dyDescent="0.25">
      <c r="A1" s="351" t="str">
        <f>'Matrice Gestion du temps'!B78</f>
        <v/>
      </c>
      <c r="B1" s="351"/>
      <c r="C1" s="351"/>
      <c r="D1" s="351"/>
      <c r="E1" s="353" t="str">
        <f>IF(OR(AND('Formulaire unique'!Y74="oui",'Formulaire unique'!W89="Autre"),AND('Formulaire unique'!W89="Café L'Auriculaire",'Formulaire unique'!I40&gt;=0.6666667),AND('Formulaire unique'!W89="Café L'Auriculaire",'Formulaire unique'!Q40&gt;=0.6666667),AND('Formulaire unique'!W89="Bar Le Baromètre",'Formulaire unique'!I40&lt;0.666666)),"En attente d'approbation des SCÉ","")</f>
        <v/>
      </c>
      <c r="F1" s="353"/>
      <c r="G1" s="278"/>
      <c r="H1" s="278"/>
    </row>
    <row r="2" spans="1:13" ht="4.5" customHeight="1" x14ac:dyDescent="0.25">
      <c r="A2" s="279"/>
      <c r="F2" s="280"/>
      <c r="G2" s="278"/>
      <c r="H2" s="278"/>
    </row>
    <row r="3" spans="1:13" ht="21" customHeight="1" x14ac:dyDescent="0.25">
      <c r="A3" s="359" t="str">
        <f ca="1">IF(OR(I5&gt;0,AND('Formulaire unique'!AA63="non",'Matrice Gestion du temps'!C72="oui"),AND('Formulaire unique'!AA63="oui",'Matrices Formulaires'!AM41="complet"),AND('Formulaire unique'!AA63="oui",'Matrices Formulaires'!AK50="Allez à la section 3"),AND('Formulaire unique'!T72="non",'Matrices Formulaires'!AM81="complet"),AND('Formulaire unique'!AF111="oui",OR('Matrices Formulaires'!A121="complet",'Matrices Formulaires'!B121="complet",'Matrices Formulaires'!C121="complet",'Matrices Formulaires'!D121="complet")),AND('Formulaire unique'!W89="autre",OR('Matrices Formulaires'!A121="complet",'Matrices Formulaires'!B121="complet",'Matrices Formulaires'!C121="complet",'Matrices Formulaires'!D121="complet"))),"Formulaire EXPIRÉ ou NON VALIDE","Valide")</f>
        <v>Valide</v>
      </c>
      <c r="B3" s="359"/>
      <c r="C3" s="359"/>
      <c r="D3" s="359"/>
      <c r="E3" s="352" t="str" cm="1">
        <f t="array" ref="E3">_xlfn.IFS(F9=0,"Formulaire Incomplet ou ne nous concerne pas",AND('Formulaire unique'!W89='Menus déroulant'!F6,'Formulaire unique'!Y74="non"),"Formulaire Incomplet ou ne nous concerne pas",AND(OR('Formulaire unique'!W89='Menus déroulant'!F4,'Formulaire unique'!W89='Menus déroulant'!F5),'Matrices Formulaires'!AM81=""),"Formulaire Incomplet ou ne nous concerne pas",AND('Formulaire unique'!Y74="oui",'Formulaire unique'!W89="Autre"),"")</f>
        <v>Formulaire Incomplet ou ne nous concerne pas</v>
      </c>
      <c r="F3" s="352"/>
    </row>
    <row r="4" spans="1:13" s="268" customFormat="1" ht="47.25" customHeight="1" thickBot="1" x14ac:dyDescent="0.3">
      <c r="A4" s="281" t="s">
        <v>10</v>
      </c>
      <c r="B4" s="268" t="s">
        <v>0</v>
      </c>
      <c r="C4" s="358" t="s">
        <v>414</v>
      </c>
      <c r="D4" s="358"/>
      <c r="E4" s="358" t="s">
        <v>415</v>
      </c>
      <c r="F4" s="358"/>
    </row>
    <row r="5" spans="1:13" ht="15.75" customHeight="1" x14ac:dyDescent="0.25">
      <c r="A5" s="282"/>
      <c r="C5" s="65">
        <f>F6</f>
        <v>0</v>
      </c>
      <c r="D5" s="319" t="str">
        <f>IF(E1="En attente d'approbation des SCÉ","!","")</f>
        <v/>
      </c>
      <c r="E5" s="233" t="s">
        <v>121</v>
      </c>
      <c r="F5" s="283" t="str">
        <f>IF(OR('Formulaire unique'!K37="",'Formulaire unique'!M37="",'Formulaire unique'!O37=""),"",DATE('Formulaire unique'!O37,'Formulaire unique'!M37,'Formulaire unique'!K37))</f>
        <v/>
      </c>
      <c r="G5" s="284">
        <f ca="1">IF(F5="",TODAY(),DATE('Formulaire unique'!O37,'Formulaire unique'!M37,'Formulaire unique'!K37))</f>
        <v>45973</v>
      </c>
      <c r="H5" s="284">
        <f ca="1">TODAY()</f>
        <v>45973</v>
      </c>
      <c r="I5" s="64">
        <f ca="1">H5-G5</f>
        <v>0</v>
      </c>
      <c r="J5" s="285" t="str">
        <f>F5</f>
        <v/>
      </c>
      <c r="K5" s="64" t="e">
        <f>MONTH(F5)</f>
        <v>#VALUE!</v>
      </c>
      <c r="L5" s="2" t="e">
        <f>IF('Formulaire unique'!M37='Gestion du temps'!K5,"OK","Date impossible, veuillez SVP entrer une date valide")</f>
        <v>#VALUE!</v>
      </c>
    </row>
    <row r="6" spans="1:13" ht="15.75" customHeight="1" x14ac:dyDescent="0.25">
      <c r="A6" s="286"/>
      <c r="C6" s="1" t="s">
        <v>405</v>
      </c>
      <c r="D6" s="241" t="s">
        <v>27</v>
      </c>
      <c r="E6" s="2" t="s">
        <v>328</v>
      </c>
      <c r="F6" s="287">
        <f>'Formulaire unique'!K33</f>
        <v>0</v>
      </c>
      <c r="G6" s="356" t="e">
        <f>IF(L5="Date impossible, veuillez SVP entrer une date valide","DATE INVALIDE")</f>
        <v>#VALUE!</v>
      </c>
      <c r="H6" s="357"/>
    </row>
    <row r="7" spans="1:13" ht="15.75" customHeight="1" x14ac:dyDescent="0.25">
      <c r="A7" s="286"/>
      <c r="C7" s="2" t="s">
        <v>410</v>
      </c>
      <c r="D7" s="241" t="s">
        <v>27</v>
      </c>
      <c r="E7" s="229" t="s">
        <v>416</v>
      </c>
      <c r="F7" s="288">
        <f>'Formulaire unique'!I40</f>
        <v>0</v>
      </c>
    </row>
    <row r="8" spans="1:13" ht="15.75" customHeight="1" x14ac:dyDescent="0.25">
      <c r="A8" s="286"/>
      <c r="C8" s="2" t="s">
        <v>406</v>
      </c>
      <c r="D8" s="241" t="str">
        <f>'Matrice Gestion du temps'!B10</f>
        <v>?</v>
      </c>
      <c r="E8" s="2" t="s">
        <v>417</v>
      </c>
      <c r="F8" s="288">
        <f>'Formulaire unique'!Q40</f>
        <v>0</v>
      </c>
    </row>
    <row r="9" spans="1:13" ht="15.75" customHeight="1" x14ac:dyDescent="0.25">
      <c r="A9" s="286"/>
      <c r="C9" s="2" t="s">
        <v>407</v>
      </c>
      <c r="D9" s="241" t="str">
        <f>'Matrice Gestion du temps'!B21</f>
        <v>?</v>
      </c>
      <c r="E9" s="2" t="s">
        <v>418</v>
      </c>
      <c r="F9" s="287">
        <f>IF(OR('Formulaire unique'!T72="",'Formulaire unique'!T72="non",'Formulaire unique'!W89="",'Formulaire unique'!W89="autre"),'Bon de commande'!L31,'Formulaire unique'!W89)</f>
        <v>0</v>
      </c>
    </row>
    <row r="10" spans="1:13" ht="15.75" customHeight="1" x14ac:dyDescent="0.25">
      <c r="A10" s="286"/>
      <c r="C10" s="2" t="s">
        <v>463</v>
      </c>
      <c r="D10" s="241" t="str">
        <f>'Matrice Gestion du temps'!B32</f>
        <v>?</v>
      </c>
      <c r="E10" s="2" t="s">
        <v>431</v>
      </c>
      <c r="F10" s="287" t="str">
        <f>'Matrice Gestion du temps'!B54</f>
        <v>?</v>
      </c>
      <c r="G10" s="64" t="str">
        <f>IF(F10='Matrice Gestion du temps'!D50,'Matrice Gestion du temps'!A57,"")</f>
        <v/>
      </c>
    </row>
    <row r="11" spans="1:13" ht="15.75" customHeight="1" x14ac:dyDescent="0.25">
      <c r="A11" s="286"/>
      <c r="C11" s="2" t="s">
        <v>464</v>
      </c>
      <c r="D11" s="241" t="str">
        <f>'Matrice Gestion du temps'!B43</f>
        <v>?</v>
      </c>
      <c r="E11" s="2" t="s">
        <v>330</v>
      </c>
      <c r="F11" s="287">
        <f>'Formulaire unique'!T35</f>
        <v>0</v>
      </c>
    </row>
    <row r="12" spans="1:13" ht="15.75" customHeight="1" x14ac:dyDescent="0.25">
      <c r="A12" s="286"/>
      <c r="C12" s="2" t="s">
        <v>408</v>
      </c>
      <c r="D12" s="241" t="str">
        <f>'Matrice Gestion du temps'!B10</f>
        <v>?</v>
      </c>
      <c r="E12" s="2" t="s">
        <v>526</v>
      </c>
      <c r="F12" s="289" cm="1">
        <f t="array" ref="F12">_xlfn.IFS('Formulaire unique'!W89="",'Formulaire unique'!R42,'Formulaire unique'!W89='Menus déroulant'!F6,'Formulaire unique'!R42,AND('Formulaire unique'!W89='Menus déroulant'!F4,'Formulaire unique'!R42&gt;48),"!!!",AND('Formulaire unique'!W89='Menus déroulant'!F4,'Formulaire unique'!R42&lt;=48),'Formulaire unique'!R42,AND('Formulaire unique'!W89='Menus déroulant'!F5,'Formulaire unique'!R42&gt;174),"!!!",AND('Formulaire unique'!W89='Menus déroulant'!F5,'Formulaire unique'!R42&lt;=174),'Formulaire unique'!R42)</f>
        <v>0</v>
      </c>
      <c r="G12" s="354" t="str">
        <f>IF(F12="!!!","Le nombre de personnes attendues dépasse la capacité légale du local","")</f>
        <v/>
      </c>
      <c r="H12" s="355"/>
      <c r="I12" s="355"/>
      <c r="J12" s="355"/>
      <c r="K12" s="355"/>
      <c r="L12" s="355"/>
      <c r="M12" s="355"/>
    </row>
    <row r="13" spans="1:13" ht="15.75" customHeight="1" x14ac:dyDescent="0.25">
      <c r="A13" s="286"/>
      <c r="C13" s="2" t="s">
        <v>409</v>
      </c>
      <c r="D13" s="241" t="str" cm="1">
        <f t="array" ref="D13">_xlfn.IFS(OR(D8="oui",D9="oui",D11="oui",D10="oui"),"oui",AND(D8="non",D9="non",D11="non"),"non",OR(D8="?",D9="?",D11="?",D10="?"),"?")</f>
        <v>?</v>
      </c>
      <c r="E13" s="2" t="s">
        <v>329</v>
      </c>
      <c r="F13" s="287">
        <f>'Formulaire unique'!U44</f>
        <v>0</v>
      </c>
    </row>
    <row r="14" spans="1:13" ht="15.75" customHeight="1" x14ac:dyDescent="0.25">
      <c r="A14" s="286"/>
      <c r="C14" s="2" t="s">
        <v>465</v>
      </c>
      <c r="D14" s="241" t="str" cm="1">
        <f t="array" ref="D14">_xlfn.IFS(OR(D8="oui",D9="oui",D11="oui"),"oui",AND(D8="non",D9="non",D11="non"),"non",OR(D8="?",D9="?",D11="?"),"?")</f>
        <v>?</v>
      </c>
      <c r="E14" s="2" t="s">
        <v>329</v>
      </c>
      <c r="F14" s="287">
        <f>IF(OR('Formulaire unique'!AD48="non",""),"",'Formulaire unique'!N50)</f>
        <v>0</v>
      </c>
    </row>
    <row r="15" spans="1:13" ht="15.75" customHeight="1" x14ac:dyDescent="0.25">
      <c r="A15" s="286"/>
      <c r="C15" s="2" t="s">
        <v>9</v>
      </c>
      <c r="D15" s="241" t="str">
        <f>IF(OR('Formulaire unique'!W89='Menus déroulant'!F4,'Formulaire unique'!W89='Menus déroulant'!F5),'Matrice Gestion du temps'!G68,'Matrice Gestion du temps'!M68)</f>
        <v>?</v>
      </c>
      <c r="E15" s="2" t="s">
        <v>419</v>
      </c>
      <c r="F15" s="287">
        <f>IF(OR('Formulaire unique'!AD48="non",'Formulaire unique'!AD48=""),'Formulaire unique'!I46,CONCATENATE('Formulaire unique'!I46,"; ",'Formulaire unique'!I52))</f>
        <v>0</v>
      </c>
    </row>
    <row r="16" spans="1:13" ht="15.75" customHeight="1" x14ac:dyDescent="0.25">
      <c r="A16" s="286"/>
      <c r="C16" s="2" t="s">
        <v>411</v>
      </c>
      <c r="D16" s="241" t="str" cm="1">
        <f t="array" ref="D16">_xlfn.IFS(OR(D8="oui",D9="oui",D10="oui",D11="oui",F10="oui",F10='Matrice Gestion du temps'!E52),"oui",AND(D8="non",D9="non",D10="non",D11="non",F10="non"),"non",OR(D8="?",D9="?",D10="?",D11="?",F10="?"),"?")</f>
        <v>?</v>
      </c>
      <c r="E16" s="2" t="s">
        <v>421</v>
      </c>
      <c r="F16" s="287">
        <f>IF(OR(F9="non",F9='Matrice Gestion du temps'!D50),"",'Formulaire unique'!V76)</f>
        <v>0</v>
      </c>
    </row>
    <row r="17" spans="1:13" ht="15.75" customHeight="1" x14ac:dyDescent="0.25">
      <c r="A17" s="286"/>
      <c r="C17" s="2" t="s">
        <v>412</v>
      </c>
      <c r="D17" s="290" t="str">
        <f>IF('Formulaire unique'!AJ128="oui",'Formulaire unique'!U132,"non")</f>
        <v>non</v>
      </c>
      <c r="E17" s="2" t="s">
        <v>429</v>
      </c>
      <c r="F17" s="287">
        <f>'Formulaire unique'!T139</f>
        <v>0</v>
      </c>
    </row>
    <row r="18" spans="1:13" ht="15.75" customHeight="1" x14ac:dyDescent="0.25">
      <c r="A18" s="286"/>
      <c r="C18" s="2" t="s">
        <v>413</v>
      </c>
      <c r="D18" s="241" t="str" cm="1">
        <f t="array" ref="D18">_xlfn.IFS(D16="oui","oui",D16="non","non",D16="?","?")</f>
        <v>?</v>
      </c>
      <c r="E18" s="2" t="s">
        <v>430</v>
      </c>
      <c r="F18" s="287" t="str">
        <f>IF('Formulaire unique'!I193="","",'Formulaire unique'!I193)</f>
        <v/>
      </c>
    </row>
    <row r="19" spans="1:13" s="293" customFormat="1" ht="15.75" customHeight="1" thickBot="1" x14ac:dyDescent="0.3">
      <c r="A19" s="291"/>
      <c r="B19" s="292"/>
      <c r="D19" s="294"/>
      <c r="E19" s="295" t="s">
        <v>420</v>
      </c>
      <c r="F19" s="296"/>
      <c r="G19" s="292"/>
      <c r="H19" s="292"/>
      <c r="I19" s="292"/>
      <c r="J19" s="292"/>
      <c r="K19" s="292"/>
      <c r="L19" s="292"/>
      <c r="M19" s="292"/>
    </row>
    <row r="20" spans="1:13" ht="15.75" customHeight="1" x14ac:dyDescent="0.25">
      <c r="A20" s="282"/>
    </row>
    <row r="21" spans="1:13" ht="15.75" customHeight="1" x14ac:dyDescent="0.25">
      <c r="A21" s="297"/>
      <c r="C21" s="1"/>
    </row>
    <row r="22" spans="1:13" ht="15.75" customHeight="1" x14ac:dyDescent="0.25">
      <c r="A22" s="297"/>
    </row>
    <row r="23" spans="1:13" ht="15.75" customHeight="1" x14ac:dyDescent="0.25">
      <c r="A23" s="297"/>
    </row>
    <row r="24" spans="1:13" ht="15.75" customHeight="1" x14ac:dyDescent="0.25">
      <c r="A24" s="297"/>
    </row>
    <row r="25" spans="1:13" ht="15.75" customHeight="1" x14ac:dyDescent="0.25">
      <c r="A25" s="297"/>
    </row>
    <row r="26" spans="1:13" ht="15.75" customHeight="1" x14ac:dyDescent="0.25">
      <c r="A26" s="297"/>
    </row>
    <row r="27" spans="1:13" ht="15.75" customHeight="1" x14ac:dyDescent="0.25">
      <c r="A27" s="297"/>
    </row>
    <row r="28" spans="1:13" ht="15.75" customHeight="1" x14ac:dyDescent="0.25">
      <c r="A28" s="297"/>
    </row>
    <row r="29" spans="1:13" ht="15.75" customHeight="1" x14ac:dyDescent="0.25">
      <c r="A29" s="297"/>
    </row>
    <row r="30" spans="1:13" ht="15.75" customHeight="1" x14ac:dyDescent="0.25">
      <c r="A30" s="297"/>
    </row>
    <row r="31" spans="1:13" ht="15.75" customHeight="1" x14ac:dyDescent="0.25">
      <c r="A31" s="297"/>
    </row>
    <row r="32" spans="1:13" ht="15.75" customHeight="1" x14ac:dyDescent="0.25">
      <c r="A32" s="297"/>
    </row>
    <row r="33" spans="1:5" ht="15.75" customHeight="1" x14ac:dyDescent="0.25">
      <c r="A33" s="297"/>
    </row>
    <row r="34" spans="1:5" ht="15.75" customHeight="1" x14ac:dyDescent="0.25">
      <c r="A34" s="282"/>
    </row>
    <row r="35" spans="1:5" ht="15.75" customHeight="1" x14ac:dyDescent="0.25">
      <c r="A35" s="297"/>
      <c r="C35" s="1"/>
      <c r="E35" s="36"/>
    </row>
    <row r="36" spans="1:5" ht="15.75" customHeight="1" x14ac:dyDescent="0.25">
      <c r="A36" s="297"/>
      <c r="E36" s="36"/>
    </row>
    <row r="37" spans="1:5" ht="15.75" customHeight="1" x14ac:dyDescent="0.25">
      <c r="A37" s="297"/>
      <c r="E37" s="36"/>
    </row>
    <row r="38" spans="1:5" ht="15.75" customHeight="1" x14ac:dyDescent="0.25">
      <c r="A38" s="297"/>
      <c r="E38" s="36"/>
    </row>
    <row r="39" spans="1:5" ht="15.75" customHeight="1" x14ac:dyDescent="0.25">
      <c r="A39" s="297"/>
      <c r="E39" s="36"/>
    </row>
    <row r="40" spans="1:5" ht="15.75" customHeight="1" x14ac:dyDescent="0.25">
      <c r="A40" s="297"/>
      <c r="E40" s="36"/>
    </row>
    <row r="41" spans="1:5" ht="15.75" customHeight="1" x14ac:dyDescent="0.25">
      <c r="A41" s="297"/>
      <c r="E41" s="36"/>
    </row>
    <row r="42" spans="1:5" ht="15.75" customHeight="1" x14ac:dyDescent="0.25">
      <c r="A42" s="297"/>
      <c r="E42" s="36"/>
    </row>
    <row r="43" spans="1:5" ht="15.75" customHeight="1" x14ac:dyDescent="0.25">
      <c r="A43" s="297"/>
      <c r="E43" s="36"/>
    </row>
    <row r="44" spans="1:5" ht="15.75" customHeight="1" x14ac:dyDescent="0.25">
      <c r="A44" s="297"/>
      <c r="E44" s="36"/>
    </row>
    <row r="45" spans="1:5" ht="15.75" customHeight="1" x14ac:dyDescent="0.25">
      <c r="A45" s="297"/>
      <c r="E45" s="36"/>
    </row>
    <row r="46" spans="1:5" ht="15.75" customHeight="1" x14ac:dyDescent="0.25">
      <c r="A46" s="297"/>
      <c r="E46" s="36"/>
    </row>
    <row r="47" spans="1:5" ht="15.75" customHeight="1" x14ac:dyDescent="0.25">
      <c r="A47" s="297"/>
      <c r="E47" s="36"/>
    </row>
    <row r="48" spans="1:5" ht="15.75" customHeight="1" x14ac:dyDescent="0.25">
      <c r="A48" s="282"/>
    </row>
    <row r="49" spans="1:3" ht="15.75" customHeight="1" x14ac:dyDescent="0.25">
      <c r="A49" s="297"/>
      <c r="C49" s="1"/>
    </row>
    <row r="50" spans="1:3" ht="15.75" customHeight="1" x14ac:dyDescent="0.25">
      <c r="A50" s="297"/>
    </row>
    <row r="51" spans="1:3" ht="15.75" customHeight="1" x14ac:dyDescent="0.25">
      <c r="A51" s="297"/>
    </row>
    <row r="52" spans="1:3" ht="15.75" customHeight="1" x14ac:dyDescent="0.25">
      <c r="A52" s="297"/>
    </row>
    <row r="53" spans="1:3" ht="15.75" customHeight="1" x14ac:dyDescent="0.25">
      <c r="A53" s="297"/>
    </row>
    <row r="54" spans="1:3" ht="15.75" customHeight="1" x14ac:dyDescent="0.25">
      <c r="A54" s="297"/>
    </row>
    <row r="55" spans="1:3" ht="15.75" customHeight="1" x14ac:dyDescent="0.25">
      <c r="A55" s="297"/>
    </row>
    <row r="56" spans="1:3" ht="15.75" customHeight="1" x14ac:dyDescent="0.25">
      <c r="A56" s="297"/>
    </row>
    <row r="57" spans="1:3" ht="15.75" customHeight="1" x14ac:dyDescent="0.25">
      <c r="A57" s="297"/>
    </row>
    <row r="58" spans="1:3" ht="15.75" customHeight="1" x14ac:dyDescent="0.25">
      <c r="A58" s="297"/>
    </row>
    <row r="59" spans="1:3" ht="15.75" customHeight="1" x14ac:dyDescent="0.25">
      <c r="A59" s="297"/>
    </row>
    <row r="60" spans="1:3" ht="15.75" customHeight="1" x14ac:dyDescent="0.25">
      <c r="A60" s="297"/>
    </row>
    <row r="61" spans="1:3" ht="15.75" customHeight="1" x14ac:dyDescent="0.25">
      <c r="A61" s="297"/>
    </row>
  </sheetData>
  <sheetProtection algorithmName="SHA-512" hashValue="9dWlkAFxZ9GFA+svTNUJoJr8oqKEAt5pJ77kOhalXfcC9Y7wD8/Dx9t2Hdd+gLeKy/OYk4C3JKwEKcjFNQ+nsg==" saltValue="XAzRu82R7objtf68gv7rmQ==" spinCount="100000" sheet="1" selectLockedCells="1"/>
  <mergeCells count="8">
    <mergeCell ref="A1:D1"/>
    <mergeCell ref="E3:F3"/>
    <mergeCell ref="E1:F1"/>
    <mergeCell ref="G12:M12"/>
    <mergeCell ref="G6:H6"/>
    <mergeCell ref="E4:F4"/>
    <mergeCell ref="C4:D4"/>
    <mergeCell ref="A3:D3"/>
  </mergeCells>
  <conditionalFormatting sqref="A3">
    <cfRule type="expression" dxfId="352" priority="9">
      <formula>$A$3="Formulaire EXPIRÉ ou NON VALIDE"</formula>
    </cfRule>
  </conditionalFormatting>
  <conditionalFormatting sqref="A1:D1">
    <cfRule type="expression" dxfId="351" priority="13">
      <formula>$A$1=""</formula>
    </cfRule>
  </conditionalFormatting>
  <conditionalFormatting sqref="A3:D3">
    <cfRule type="expression" dxfId="350" priority="10">
      <formula>$E$3="Formulaire Incomplet ou ne nous concerne pas"</formula>
    </cfRule>
    <cfRule type="expression" dxfId="349" priority="17">
      <formula>$A$1="Jeudi de financement - Formulaire incomplet"</formula>
    </cfRule>
  </conditionalFormatting>
  <conditionalFormatting sqref="D5:F11 D12 F12 D13:F19">
    <cfRule type="expression" dxfId="348" priority="11">
      <formula>$A$1="Jeudi de financement - Formulaire incomplet"</formula>
    </cfRule>
    <cfRule type="expression" dxfId="347" priority="12">
      <formula>$A$1="Jeudi de financement"</formula>
    </cfRule>
  </conditionalFormatting>
  <conditionalFormatting sqref="E1:F1">
    <cfRule type="expression" dxfId="346" priority="3">
      <formula>$E$1=""</formula>
    </cfRule>
  </conditionalFormatting>
  <conditionalFormatting sqref="E3:F3">
    <cfRule type="expression" dxfId="345" priority="5">
      <formula>$A$1-"Jeudi de financement - Formulaire incomplet"</formula>
    </cfRule>
    <cfRule type="expression" dxfId="344" priority="6">
      <formula>$A$1="Jeudi de financement rempli - Tentative de demande via un document non vierge"</formula>
    </cfRule>
    <cfRule type="expression" dxfId="343" priority="7">
      <formula>$A$1="Jeudi de financement"</formula>
    </cfRule>
    <cfRule type="expression" dxfId="342" priority="8">
      <formula>$E$3=""</formula>
    </cfRule>
  </conditionalFormatting>
  <conditionalFormatting sqref="F9">
    <cfRule type="expression" dxfId="341" priority="4">
      <formula>$F$9=0</formula>
    </cfRule>
  </conditionalFormatting>
  <conditionalFormatting sqref="F10">
    <cfRule type="expression" dxfId="340" priority="14">
      <formula>$F$10="À VENIR"</formula>
    </cfRule>
    <cfRule type="expression" dxfId="339" priority="15">
      <formula>$F$10="Demander au client"</formula>
    </cfRule>
  </conditionalFormatting>
  <conditionalFormatting sqref="G6:H6">
    <cfRule type="expression" dxfId="338" priority="2">
      <formula>$G$6="DATE INVALIDE"</formula>
    </cfRule>
  </conditionalFormatting>
  <conditionalFormatting sqref="G12:M12">
    <cfRule type="expression" dxfId="337" priority="1">
      <formula>$G$12=""</formula>
    </cfRule>
  </conditionalFormatting>
  <pageMargins left="0.7" right="0.7" top="0.75" bottom="0.75" header="0.3" footer="0.3"/>
  <pageSetup orientation="portrait" r:id="rId1"/>
  <ignoredErrors>
    <ignoredError sqref="F6:F9 D8:D12 F10:F11 F18 D17 F16" unlockedFormula="1"/>
    <ignoredError sqref="I5" evalError="1"/>
  </ignoredErrors>
  <extLst>
    <ext xmlns:x14="http://schemas.microsoft.com/office/spreadsheetml/2009/9/main" uri="{78C0D931-6437-407d-A8EE-F0AAD7539E65}">
      <x14:conditionalFormattings>
        <x14:conditionalFormatting xmlns:xm="http://schemas.microsoft.com/office/excel/2006/main">
          <x14:cfRule type="expression" priority="16" id="{5FB86E01-2D4F-46C4-9C3D-D8B3EEDF7A7F}">
            <xm:f>'Matrice Gestion du temps'!$B$78='Matrice Gestion du temps'!$A$84</xm:f>
            <x14:dxf>
              <font>
                <b/>
                <i val="0"/>
                <color auto="1"/>
              </font>
              <fill>
                <patternFill>
                  <bgColor theme="7" tint="0.59996337778862885"/>
                </patternFill>
              </fill>
            </x14:dxf>
          </x14:cfRule>
          <xm:sqref>A1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26C74C18-75BD-4DE0-B272-D301E4DE646F}">
          <x14:formula1>
            <xm:f>'Menus déroulant'!$I$4:$I$11</xm:f>
          </x14:formula1>
          <xm:sqref>F19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E2901-034E-4AA5-B6B8-6A6C68CA3975}">
  <dimension ref="B1:CE45"/>
  <sheetViews>
    <sheetView zoomScaleNormal="100" workbookViewId="0">
      <selection activeCell="B1" sqref="B1:CD45"/>
    </sheetView>
  </sheetViews>
  <sheetFormatPr baseColWidth="10" defaultRowHeight="15.95" customHeight="1" x14ac:dyDescent="0.25"/>
  <cols>
    <col min="1" max="1" width="4.140625" customWidth="1"/>
    <col min="2" max="55" width="3.7109375" customWidth="1"/>
    <col min="56" max="82" width="3.7109375" style="2" customWidth="1"/>
  </cols>
  <sheetData>
    <row r="1" spans="2:83" ht="15.95" customHeight="1" x14ac:dyDescent="0.25">
      <c r="B1" s="365" t="s">
        <v>435</v>
      </c>
      <c r="C1" s="365"/>
      <c r="D1" s="365"/>
      <c r="E1" s="365"/>
      <c r="F1" s="365"/>
      <c r="G1" s="365"/>
      <c r="H1" s="365"/>
      <c r="I1" s="365"/>
      <c r="J1" s="365"/>
      <c r="K1" s="365"/>
      <c r="L1" s="365"/>
      <c r="M1" s="365"/>
      <c r="N1" s="365"/>
      <c r="O1" s="365"/>
      <c r="P1" s="365"/>
      <c r="Q1" s="365"/>
      <c r="R1" s="365"/>
      <c r="S1" s="365"/>
      <c r="T1" s="365"/>
      <c r="U1" s="365"/>
      <c r="V1" s="365"/>
      <c r="W1" s="365"/>
      <c r="X1" s="365"/>
      <c r="Y1" s="365"/>
      <c r="Z1" s="365"/>
      <c r="AA1" s="365"/>
      <c r="AB1" s="365"/>
      <c r="AC1" s="365" t="s">
        <v>558</v>
      </c>
      <c r="AD1" s="365"/>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t="s">
        <v>575</v>
      </c>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row>
    <row r="2" spans="2:83" ht="15.95" customHeight="1" x14ac:dyDescent="0.25">
      <c r="B2" s="365"/>
      <c r="C2" s="365"/>
      <c r="D2" s="365"/>
      <c r="E2" s="365"/>
      <c r="F2" s="365"/>
      <c r="G2" s="365"/>
      <c r="H2" s="365"/>
      <c r="I2" s="365"/>
      <c r="J2" s="365"/>
      <c r="K2" s="365"/>
      <c r="L2" s="365"/>
      <c r="M2" s="365"/>
      <c r="N2" s="365"/>
      <c r="O2" s="365"/>
      <c r="P2" s="365"/>
      <c r="Q2" s="365"/>
      <c r="R2" s="365"/>
      <c r="S2" s="365"/>
      <c r="T2" s="365"/>
      <c r="U2" s="365"/>
      <c r="V2" s="365"/>
      <c r="W2" s="365"/>
      <c r="X2" s="365"/>
      <c r="Y2" s="365"/>
      <c r="Z2" s="365"/>
      <c r="AA2" s="365"/>
      <c r="AB2" s="365"/>
      <c r="AC2" s="365"/>
      <c r="AD2" s="365"/>
      <c r="AE2" s="365"/>
      <c r="AF2" s="365"/>
      <c r="AG2" s="365"/>
      <c r="AH2" s="365"/>
      <c r="AI2" s="365"/>
      <c r="AJ2" s="365"/>
      <c r="AK2" s="365"/>
      <c r="AL2" s="365"/>
      <c r="AM2" s="365"/>
      <c r="AN2" s="365"/>
      <c r="AO2" s="365"/>
      <c r="AP2" s="365"/>
      <c r="AQ2" s="365"/>
      <c r="AR2" s="365"/>
      <c r="AS2" s="365"/>
      <c r="AT2" s="365"/>
      <c r="AU2" s="365"/>
      <c r="AV2" s="365"/>
      <c r="AW2" s="365"/>
      <c r="AX2" s="365"/>
      <c r="AY2" s="365"/>
      <c r="AZ2" s="365"/>
      <c r="BA2" s="365"/>
      <c r="BB2" s="365"/>
      <c r="BC2" s="365"/>
      <c r="BD2" s="365"/>
      <c r="BE2" s="365"/>
      <c r="BF2" s="365"/>
      <c r="BG2" s="365"/>
      <c r="BH2" s="365"/>
      <c r="BI2" s="365"/>
      <c r="BJ2" s="365"/>
      <c r="BK2" s="365"/>
      <c r="BL2" s="365"/>
      <c r="BM2" s="365"/>
      <c r="BN2" s="365"/>
      <c r="BO2" s="365"/>
      <c r="BP2" s="365"/>
      <c r="BQ2" s="365"/>
      <c r="BR2" s="365"/>
      <c r="BS2" s="365"/>
      <c r="BT2" s="365"/>
      <c r="BU2" s="365"/>
      <c r="BV2" s="365"/>
      <c r="BW2" s="365"/>
      <c r="BX2" s="365"/>
      <c r="BY2" s="365"/>
      <c r="BZ2" s="365"/>
      <c r="CA2" s="365"/>
      <c r="CB2" s="365"/>
      <c r="CC2" s="365"/>
      <c r="CD2" s="365"/>
    </row>
    <row r="3" spans="2:83" ht="15.95" customHeight="1" x14ac:dyDescent="0.25">
      <c r="B3" s="373" t="str">
        <f>IFERROR(CONCATENATE(CHOOSE(WEEKDAY('Formulaire unique'!$V$37,2),"lundi","mardi","mercredi","jeudi","vendredi","samedi","dimanche")," le "),"Date")</f>
        <v>Date</v>
      </c>
      <c r="C3" s="373"/>
      <c r="D3" s="373"/>
      <c r="E3" s="373"/>
      <c r="F3" s="373"/>
      <c r="G3" s="371" t="str">
        <f>'Formulaire unique'!$V$37</f>
        <v/>
      </c>
      <c r="H3" s="371"/>
      <c r="I3" s="371"/>
      <c r="J3" s="371"/>
      <c r="K3" s="371"/>
      <c r="L3" s="371"/>
      <c r="M3" s="371"/>
      <c r="N3" s="371"/>
      <c r="O3" s="371"/>
      <c r="P3" s="371"/>
      <c r="Q3" s="371"/>
      <c r="R3" s="371"/>
      <c r="S3" s="371"/>
      <c r="T3" s="371"/>
      <c r="U3" s="371"/>
      <c r="V3" s="371"/>
      <c r="W3" s="371"/>
      <c r="X3" s="371"/>
      <c r="Y3" s="371"/>
      <c r="Z3" s="371"/>
      <c r="AA3" s="371"/>
      <c r="AB3" s="371"/>
      <c r="AC3" s="373" t="str">
        <f>IFERROR(CONCATENATE(CHOOSE(WEEKDAY('Formulaire unique'!$V$37,2),"lundi","mardi","mercredi","jeudi","vendredi","samedi","dimanche")," le "),"Date")</f>
        <v>Date</v>
      </c>
      <c r="AD3" s="373"/>
      <c r="AE3" s="373"/>
      <c r="AF3" s="373"/>
      <c r="AG3" s="373"/>
      <c r="AH3" s="371" t="str">
        <f>'Formulaire unique'!$V$37</f>
        <v/>
      </c>
      <c r="AI3" s="371"/>
      <c r="AJ3" s="371"/>
      <c r="AK3" s="371"/>
      <c r="AL3" s="371"/>
      <c r="AM3" s="371"/>
      <c r="AN3" s="371"/>
      <c r="AO3" s="371"/>
      <c r="AP3" s="371"/>
      <c r="AQ3" s="373" t="s">
        <v>560</v>
      </c>
      <c r="AR3" s="373"/>
      <c r="AS3" s="373"/>
      <c r="AT3" s="373"/>
      <c r="AU3" s="373"/>
      <c r="AV3" s="373"/>
      <c r="AW3" s="373"/>
      <c r="AX3" s="373"/>
      <c r="AY3" s="373"/>
      <c r="AZ3" s="372"/>
      <c r="BA3" s="372"/>
      <c r="BB3" s="372"/>
      <c r="BC3" s="372"/>
    </row>
    <row r="4" spans="2:83" ht="15.95" customHeight="1" x14ac:dyDescent="0.25">
      <c r="B4" s="373"/>
      <c r="C4" s="373"/>
      <c r="D4" s="373"/>
      <c r="E4" s="373"/>
      <c r="F4" s="373"/>
      <c r="G4" s="371"/>
      <c r="H4" s="371"/>
      <c r="I4" s="371"/>
      <c r="J4" s="371"/>
      <c r="K4" s="371"/>
      <c r="L4" s="371"/>
      <c r="M4" s="371"/>
      <c r="N4" s="371"/>
      <c r="O4" s="371"/>
      <c r="P4" s="371"/>
      <c r="Q4" s="371"/>
      <c r="R4" s="371"/>
      <c r="S4" s="371"/>
      <c r="T4" s="371"/>
      <c r="U4" s="371"/>
      <c r="V4" s="371"/>
      <c r="W4" s="371"/>
      <c r="X4" s="371"/>
      <c r="Y4" s="371"/>
      <c r="Z4" s="371"/>
      <c r="AA4" s="371"/>
      <c r="AB4" s="371"/>
      <c r="AC4" s="373"/>
      <c r="AD4" s="373"/>
      <c r="AE4" s="373"/>
      <c r="AF4" s="373"/>
      <c r="AG4" s="373"/>
      <c r="AH4" s="371"/>
      <c r="AI4" s="371"/>
      <c r="AJ4" s="371"/>
      <c r="AK4" s="371"/>
      <c r="AL4" s="371"/>
      <c r="AM4" s="371"/>
      <c r="AN4" s="371"/>
      <c r="AO4" s="371"/>
      <c r="AP4" s="371"/>
      <c r="AQ4" s="373"/>
      <c r="AR4" s="373"/>
      <c r="AS4" s="373"/>
      <c r="AT4" s="373"/>
      <c r="AU4" s="373"/>
      <c r="AV4" s="373"/>
      <c r="AW4" s="373"/>
      <c r="AX4" s="373"/>
      <c r="AY4" s="373"/>
      <c r="AZ4" s="372"/>
      <c r="BA4" s="372"/>
      <c r="BB4" s="372"/>
      <c r="BC4" s="372"/>
      <c r="BE4" s="58" t="s">
        <v>576</v>
      </c>
    </row>
    <row r="5" spans="2:83" ht="15.95" customHeight="1" x14ac:dyDescent="0.25">
      <c r="B5" s="381" t="s">
        <v>556</v>
      </c>
      <c r="C5" s="381"/>
      <c r="D5" s="381"/>
      <c r="E5" s="381"/>
      <c r="F5" s="381"/>
      <c r="G5" s="380" t="str">
        <f>'Bon de commande'!$N$133</f>
        <v/>
      </c>
      <c r="H5" s="380"/>
      <c r="I5" s="380"/>
      <c r="J5" s="380"/>
      <c r="K5" s="380"/>
      <c r="L5" s="380"/>
      <c r="M5" s="380"/>
      <c r="N5" s="380"/>
      <c r="O5" s="380"/>
      <c r="P5" s="380"/>
      <c r="Q5" s="380"/>
      <c r="R5" s="380"/>
      <c r="S5" s="380"/>
      <c r="T5" s="380"/>
      <c r="U5" s="380"/>
      <c r="V5" s="380"/>
      <c r="W5" s="380"/>
      <c r="X5" s="380"/>
      <c r="Y5" s="380"/>
      <c r="Z5" s="380"/>
      <c r="AA5" s="380"/>
      <c r="AB5" s="380"/>
      <c r="AC5" s="381" t="s">
        <v>556</v>
      </c>
      <c r="AD5" s="381"/>
      <c r="AE5" s="381"/>
      <c r="AF5" s="381"/>
      <c r="AG5" s="381"/>
      <c r="AH5" s="380" t="str">
        <f>'Bon de commande'!$N$133</f>
        <v/>
      </c>
      <c r="AI5" s="380"/>
      <c r="AJ5" s="380"/>
      <c r="AK5" s="380"/>
      <c r="AL5" s="380"/>
      <c r="AM5" s="380"/>
      <c r="AN5" s="380"/>
      <c r="AO5" s="380"/>
      <c r="AP5" s="380"/>
      <c r="AQ5" s="380"/>
      <c r="AR5" s="380"/>
      <c r="AS5" s="380"/>
      <c r="AT5" s="380"/>
      <c r="AU5" s="380"/>
      <c r="AV5" s="380"/>
      <c r="AW5" s="380"/>
      <c r="AX5" s="380"/>
      <c r="AY5" s="380"/>
      <c r="AZ5" s="380"/>
      <c r="BA5" s="380"/>
      <c r="BB5" s="380"/>
      <c r="BC5" s="380"/>
      <c r="BE5" s="2" t="s">
        <v>144</v>
      </c>
    </row>
    <row r="6" spans="2:83" ht="15.95" customHeight="1" x14ac:dyDescent="0.25">
      <c r="B6" s="381" t="s">
        <v>328</v>
      </c>
      <c r="C6" s="381"/>
      <c r="D6" s="381"/>
      <c r="E6" s="381"/>
      <c r="F6" s="381"/>
      <c r="G6" s="380" t="str">
        <f>'Bon de commande'!$N$131</f>
        <v/>
      </c>
      <c r="H6" s="380"/>
      <c r="I6" s="380"/>
      <c r="J6" s="380"/>
      <c r="K6" s="380"/>
      <c r="L6" s="380"/>
      <c r="M6" s="380"/>
      <c r="N6" s="380"/>
      <c r="O6" s="380"/>
      <c r="P6" s="380"/>
      <c r="Q6" s="380"/>
      <c r="R6" s="380"/>
      <c r="S6" s="380"/>
      <c r="T6" s="380"/>
      <c r="U6" s="380"/>
      <c r="V6" s="380"/>
      <c r="W6" s="380"/>
      <c r="X6" s="380"/>
      <c r="Y6" s="380"/>
      <c r="Z6" s="380"/>
      <c r="AA6" s="380"/>
      <c r="AB6" s="380"/>
      <c r="AC6" s="381" t="s">
        <v>328</v>
      </c>
      <c r="AD6" s="381"/>
      <c r="AE6" s="381"/>
      <c r="AF6" s="381"/>
      <c r="AG6" s="381"/>
      <c r="AH6" s="380" t="str">
        <f>'Bon de commande'!$N$131</f>
        <v/>
      </c>
      <c r="AI6" s="380"/>
      <c r="AJ6" s="380"/>
      <c r="AK6" s="380"/>
      <c r="AL6" s="380"/>
      <c r="AM6" s="380"/>
      <c r="AN6" s="380"/>
      <c r="AO6" s="380"/>
      <c r="AP6" s="380"/>
      <c r="AQ6" s="380"/>
      <c r="AR6" s="380"/>
      <c r="AS6" s="380"/>
      <c r="AT6" s="380"/>
      <c r="AU6" s="380"/>
      <c r="AV6" s="380"/>
      <c r="AW6" s="380"/>
      <c r="AX6" s="380"/>
      <c r="AY6" s="380"/>
      <c r="AZ6" s="380"/>
      <c r="BA6" s="380"/>
      <c r="BB6" s="380"/>
      <c r="BC6" s="380"/>
      <c r="BE6" s="2" t="s">
        <v>577</v>
      </c>
    </row>
    <row r="7" spans="2:83" ht="15.95" customHeight="1" x14ac:dyDescent="0.25">
      <c r="B7" s="381" t="s">
        <v>329</v>
      </c>
      <c r="C7" s="381"/>
      <c r="D7" s="381"/>
      <c r="E7" s="381"/>
      <c r="F7" s="381"/>
      <c r="G7" s="380" t="str">
        <f>'Bon de commande'!$N$134</f>
        <v/>
      </c>
      <c r="H7" s="380"/>
      <c r="I7" s="380"/>
      <c r="J7" s="380"/>
      <c r="K7" s="380"/>
      <c r="L7" s="380"/>
      <c r="M7" s="380"/>
      <c r="N7" s="380"/>
      <c r="O7" s="380"/>
      <c r="P7" s="380"/>
      <c r="Q7" s="380"/>
      <c r="R7" s="380"/>
      <c r="S7" s="380"/>
      <c r="T7" s="380"/>
      <c r="U7" s="380"/>
      <c r="V7" s="380"/>
      <c r="W7" s="380"/>
      <c r="X7" s="380"/>
      <c r="Y7" s="380"/>
      <c r="Z7" s="380"/>
      <c r="AA7" s="380"/>
      <c r="AB7" s="380"/>
      <c r="AC7" s="381" t="s">
        <v>329</v>
      </c>
      <c r="AD7" s="381"/>
      <c r="AE7" s="381"/>
      <c r="AF7" s="381"/>
      <c r="AG7" s="381"/>
      <c r="AH7" s="380" t="str">
        <f>'Bon de commande'!$N$134</f>
        <v/>
      </c>
      <c r="AI7" s="380"/>
      <c r="AJ7" s="380"/>
      <c r="AK7" s="380"/>
      <c r="AL7" s="380"/>
      <c r="AM7" s="380"/>
      <c r="AN7" s="380"/>
      <c r="AO7" s="380"/>
      <c r="AP7" s="380"/>
      <c r="AQ7" s="380"/>
      <c r="AR7" s="380"/>
      <c r="AS7" s="380"/>
      <c r="AT7" s="380"/>
      <c r="AU7" s="380"/>
      <c r="AV7" s="380"/>
      <c r="AW7" s="380"/>
      <c r="AX7" s="380"/>
      <c r="AY7" s="380"/>
      <c r="AZ7" s="380"/>
      <c r="BA7" s="380"/>
      <c r="BB7" s="380"/>
      <c r="BC7" s="380"/>
      <c r="BE7" s="2" t="s">
        <v>578</v>
      </c>
    </row>
    <row r="8" spans="2:83" ht="15.95" customHeight="1" x14ac:dyDescent="0.25">
      <c r="B8" s="381" t="s">
        <v>331</v>
      </c>
      <c r="C8" s="381"/>
      <c r="D8" s="381"/>
      <c r="E8" s="381"/>
      <c r="F8" s="381"/>
      <c r="G8" s="380" t="str">
        <f>'Bon de commande'!$N$135</f>
        <v/>
      </c>
      <c r="H8" s="380"/>
      <c r="I8" s="380"/>
      <c r="J8" s="380"/>
      <c r="K8" s="380"/>
      <c r="L8" s="380"/>
      <c r="M8" s="380"/>
      <c r="N8" s="380"/>
      <c r="O8" s="380"/>
      <c r="P8" s="380"/>
      <c r="Q8" s="380"/>
      <c r="R8" s="380"/>
      <c r="S8" s="380"/>
      <c r="T8" s="380"/>
      <c r="U8" s="380"/>
      <c r="V8" s="380"/>
      <c r="W8" s="380"/>
      <c r="X8" s="380"/>
      <c r="Y8" s="380"/>
      <c r="Z8" s="380"/>
      <c r="AA8" s="380"/>
      <c r="AB8" s="380"/>
      <c r="AC8" s="381" t="s">
        <v>331</v>
      </c>
      <c r="AD8" s="381"/>
      <c r="AE8" s="381"/>
      <c r="AF8" s="381"/>
      <c r="AG8" s="381"/>
      <c r="AH8" s="380" t="str">
        <f>'Bon de commande'!$N$135</f>
        <v/>
      </c>
      <c r="AI8" s="380"/>
      <c r="AJ8" s="380"/>
      <c r="AK8" s="380"/>
      <c r="AL8" s="380"/>
      <c r="AM8" s="380"/>
      <c r="AN8" s="380"/>
      <c r="AO8" s="380"/>
      <c r="AP8" s="380"/>
      <c r="AQ8" s="380"/>
      <c r="AR8" s="380"/>
      <c r="AS8" s="380"/>
      <c r="AT8" s="380"/>
      <c r="AU8" s="380"/>
      <c r="AV8" s="380"/>
      <c r="AW8" s="380"/>
      <c r="AX8" s="380"/>
      <c r="AY8" s="380"/>
      <c r="AZ8" s="380"/>
      <c r="BA8" s="380"/>
      <c r="BB8" s="380"/>
      <c r="BC8" s="380"/>
      <c r="BE8" s="2" t="s">
        <v>579</v>
      </c>
    </row>
    <row r="9" spans="2:83" ht="15.95" customHeight="1" x14ac:dyDescent="0.25">
      <c r="B9" s="64"/>
      <c r="C9" s="64"/>
      <c r="D9" s="64"/>
      <c r="E9" s="64"/>
      <c r="F9" s="64"/>
      <c r="G9" s="64"/>
      <c r="H9" s="64"/>
      <c r="I9" s="64"/>
      <c r="J9" s="64"/>
      <c r="K9" s="64"/>
      <c r="L9" s="64"/>
      <c r="M9" s="64"/>
      <c r="N9" s="64"/>
      <c r="O9" s="64"/>
      <c r="P9" s="64"/>
      <c r="Q9" s="64"/>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4"/>
      <c r="BC9" s="64"/>
    </row>
    <row r="10" spans="2:83" ht="15.95" customHeight="1" x14ac:dyDescent="0.25">
      <c r="B10" s="383" t="s">
        <v>555</v>
      </c>
      <c r="C10" s="383"/>
      <c r="D10" s="383"/>
      <c r="E10" s="383"/>
      <c r="F10" s="383"/>
      <c r="G10" s="383"/>
      <c r="H10" s="383"/>
      <c r="I10" s="383"/>
      <c r="J10" s="383"/>
      <c r="K10" s="383"/>
      <c r="L10" s="383"/>
      <c r="M10" s="383"/>
      <c r="N10" s="383"/>
      <c r="O10" s="383"/>
      <c r="P10" s="170"/>
      <c r="Q10" s="405" t="s">
        <v>310</v>
      </c>
      <c r="R10" s="405"/>
      <c r="S10" s="405"/>
      <c r="T10" s="405"/>
      <c r="U10" s="405"/>
      <c r="V10" s="405"/>
      <c r="W10" s="405"/>
      <c r="X10" s="405"/>
      <c r="Y10" s="405"/>
      <c r="Z10" s="405"/>
      <c r="AA10" s="405"/>
      <c r="AB10" s="405"/>
      <c r="AC10" s="170"/>
      <c r="AD10" s="170"/>
      <c r="AE10" s="170"/>
      <c r="AF10" s="383" t="s">
        <v>297</v>
      </c>
      <c r="AG10" s="383"/>
      <c r="AH10" s="383"/>
      <c r="AI10" s="383"/>
      <c r="AJ10" s="383"/>
      <c r="AK10" s="383"/>
      <c r="AL10" s="383"/>
      <c r="AM10" s="383"/>
      <c r="AN10" s="383"/>
      <c r="AO10" s="383"/>
      <c r="AP10" s="383"/>
      <c r="AQ10" s="383"/>
      <c r="AR10" s="383"/>
      <c r="AS10" s="383"/>
      <c r="AT10" s="383"/>
      <c r="AU10" s="383"/>
      <c r="AV10" s="383"/>
      <c r="AW10" s="383"/>
      <c r="AX10" s="383"/>
      <c r="AY10" s="383"/>
      <c r="AZ10" s="383"/>
      <c r="BA10" s="170"/>
      <c r="BB10" s="170"/>
      <c r="BC10" s="170"/>
      <c r="BE10" s="361" t="s">
        <v>20</v>
      </c>
      <c r="BF10" s="361"/>
      <c r="BG10" s="361"/>
      <c r="BH10" s="361"/>
      <c r="BI10" s="361"/>
      <c r="BJ10" s="361"/>
      <c r="BK10" s="361"/>
      <c r="BL10" s="361"/>
      <c r="BM10" s="361"/>
      <c r="BN10" s="361"/>
      <c r="BO10" s="361"/>
      <c r="BP10" s="361"/>
      <c r="BQ10" s="361"/>
      <c r="BR10" s="361"/>
      <c r="BS10" s="361"/>
      <c r="BT10" s="361"/>
      <c r="BU10" s="361"/>
      <c r="BV10" s="361"/>
      <c r="BW10" s="358" t="s">
        <v>581</v>
      </c>
      <c r="BX10" s="358"/>
      <c r="BY10" s="358"/>
      <c r="BZ10" s="362" t="s">
        <v>582</v>
      </c>
      <c r="CA10" s="362"/>
      <c r="CB10" s="362"/>
      <c r="CC10" s="362"/>
    </row>
    <row r="11" spans="2:83" ht="15.95" customHeight="1" x14ac:dyDescent="0.25">
      <c r="B11" s="378" t="s">
        <v>11</v>
      </c>
      <c r="C11" s="378"/>
      <c r="D11" s="378"/>
      <c r="E11" s="378"/>
      <c r="F11" s="378"/>
      <c r="G11" s="378"/>
      <c r="H11" s="378" t="s">
        <v>12</v>
      </c>
      <c r="I11" s="378"/>
      <c r="J11" s="378"/>
      <c r="K11" s="378"/>
      <c r="L11" s="413" t="s">
        <v>273</v>
      </c>
      <c r="M11" s="413"/>
      <c r="N11" s="413"/>
      <c r="O11" s="413"/>
      <c r="P11" s="69"/>
      <c r="Q11" s="406" t="s">
        <v>20</v>
      </c>
      <c r="R11" s="407"/>
      <c r="S11" s="407"/>
      <c r="T11" s="407"/>
      <c r="U11" s="407"/>
      <c r="V11" s="407"/>
      <c r="W11" s="407"/>
      <c r="X11" s="407"/>
      <c r="Y11" s="407"/>
      <c r="Z11" s="407"/>
      <c r="AA11" s="407"/>
      <c r="AB11" s="408"/>
      <c r="AF11" s="378" t="s">
        <v>11</v>
      </c>
      <c r="AG11" s="378"/>
      <c r="AH11" s="378"/>
      <c r="AI11" s="378"/>
      <c r="AJ11" s="378"/>
      <c r="AK11" s="378"/>
      <c r="AL11" s="378"/>
      <c r="AM11" s="378"/>
      <c r="AN11" s="378"/>
      <c r="AO11" s="378"/>
      <c r="AP11" s="378"/>
      <c r="AQ11" s="378"/>
      <c r="AR11" s="378"/>
      <c r="AS11" s="378" t="s">
        <v>12</v>
      </c>
      <c r="AT11" s="378"/>
      <c r="AU11" s="378"/>
      <c r="AV11" s="378"/>
      <c r="AW11" s="378"/>
      <c r="AX11" s="399" t="s">
        <v>301</v>
      </c>
      <c r="AY11" s="400"/>
      <c r="AZ11" s="401"/>
      <c r="BA11" s="156"/>
      <c r="BB11" s="156"/>
      <c r="BC11" s="156"/>
      <c r="BE11" s="361"/>
      <c r="BF11" s="361"/>
      <c r="BG11" s="361"/>
      <c r="BH11" s="361"/>
      <c r="BI11" s="361"/>
      <c r="BJ11" s="361"/>
      <c r="BK11" s="361"/>
      <c r="BL11" s="361"/>
      <c r="BM11" s="361"/>
      <c r="BN11" s="361"/>
      <c r="BO11" s="361"/>
      <c r="BP11" s="361"/>
      <c r="BQ11" s="361"/>
      <c r="BR11" s="361"/>
      <c r="BS11" s="361"/>
      <c r="BT11" s="361"/>
      <c r="BU11" s="361"/>
      <c r="BV11" s="361"/>
      <c r="BW11" s="358"/>
      <c r="BX11" s="358"/>
      <c r="BY11" s="358"/>
      <c r="BZ11" s="362"/>
      <c r="CA11" s="362"/>
      <c r="CB11" s="362"/>
      <c r="CC11" s="362"/>
      <c r="CD11" s="76"/>
      <c r="CE11" s="76"/>
    </row>
    <row r="12" spans="2:83" ht="15.95" customHeight="1" x14ac:dyDescent="0.25">
      <c r="B12" s="378"/>
      <c r="C12" s="378"/>
      <c r="D12" s="378"/>
      <c r="E12" s="378"/>
      <c r="F12" s="378"/>
      <c r="G12" s="378"/>
      <c r="H12" s="378"/>
      <c r="I12" s="378"/>
      <c r="J12" s="378"/>
      <c r="K12" s="378"/>
      <c r="L12" s="413"/>
      <c r="M12" s="413"/>
      <c r="N12" s="413"/>
      <c r="O12" s="413"/>
      <c r="P12" s="69"/>
      <c r="Q12" s="409"/>
      <c r="R12" s="410"/>
      <c r="S12" s="410"/>
      <c r="T12" s="410"/>
      <c r="U12" s="410"/>
      <c r="V12" s="410"/>
      <c r="W12" s="410"/>
      <c r="X12" s="410"/>
      <c r="Y12" s="410"/>
      <c r="Z12" s="410"/>
      <c r="AA12" s="410"/>
      <c r="AB12" s="411"/>
      <c r="AF12" s="378"/>
      <c r="AG12" s="378"/>
      <c r="AH12" s="378"/>
      <c r="AI12" s="378"/>
      <c r="AJ12" s="378"/>
      <c r="AK12" s="378"/>
      <c r="AL12" s="378"/>
      <c r="AM12" s="378"/>
      <c r="AN12" s="378"/>
      <c r="AO12" s="378"/>
      <c r="AP12" s="378"/>
      <c r="AQ12" s="378"/>
      <c r="AR12" s="378"/>
      <c r="AS12" s="378"/>
      <c r="AT12" s="378"/>
      <c r="AU12" s="378"/>
      <c r="AV12" s="378"/>
      <c r="AW12" s="378"/>
      <c r="AX12" s="402"/>
      <c r="AY12" s="403"/>
      <c r="AZ12" s="404"/>
      <c r="BA12" s="156"/>
      <c r="BB12" s="156"/>
      <c r="BC12" s="156"/>
      <c r="BE12" s="366" t="str">
        <f>IF('Bon de commande'!X100="","","Thermos à café")</f>
        <v/>
      </c>
      <c r="BF12" s="366"/>
      <c r="BG12" s="366"/>
      <c r="BH12" s="366"/>
      <c r="BI12" s="366"/>
      <c r="BJ12" s="366"/>
      <c r="BK12" s="366"/>
      <c r="BL12" s="366"/>
      <c r="BM12" s="366"/>
      <c r="BN12" s="366"/>
      <c r="BO12" s="366"/>
      <c r="BP12" s="366"/>
      <c r="BQ12" s="366"/>
      <c r="BR12" s="366"/>
      <c r="BS12" s="366"/>
      <c r="BT12" s="366"/>
      <c r="BU12" s="366"/>
      <c r="BV12" s="366"/>
      <c r="BW12" s="363" t="str">
        <f>IF(AX13=0,"",AX13)</f>
        <v/>
      </c>
      <c r="BX12" s="363"/>
      <c r="BY12" s="363"/>
      <c r="BZ12" s="364" t="str">
        <f>IF(BE12="","",250)</f>
        <v/>
      </c>
      <c r="CA12" s="364"/>
      <c r="CB12" s="364"/>
      <c r="CC12" s="364"/>
      <c r="CD12" s="76"/>
      <c r="CE12" s="76"/>
    </row>
    <row r="13" spans="2:83" ht="15.95" customHeight="1" x14ac:dyDescent="0.25">
      <c r="B13" s="388" t="str">
        <f>'Bon de commande'!C41</f>
        <v>Molson Canadian</v>
      </c>
      <c r="C13" s="388"/>
      <c r="D13" s="388"/>
      <c r="E13" s="388"/>
      <c r="F13" s="388"/>
      <c r="G13" s="388"/>
      <c r="H13" s="387" t="str">
        <f>'Bon de commande'!I41</f>
        <v>24 x 473 ml</v>
      </c>
      <c r="I13" s="387"/>
      <c r="J13" s="387"/>
      <c r="K13" s="387"/>
      <c r="L13" s="414">
        <f>IF(OR('Bon de commande'!T41="",'Bon de commande'!T41=0),0,'Bon de commande'!T41)</f>
        <v>0</v>
      </c>
      <c r="M13" s="414"/>
      <c r="N13" s="414"/>
      <c r="O13" s="414"/>
      <c r="P13" s="69"/>
      <c r="Q13" s="389" t="str">
        <f>IF('Bon de commande'!X117=0,"",CONCATENATE('Bon de commande'!X117,"  ",'Bon de commande'!C117))</f>
        <v/>
      </c>
      <c r="R13" s="389"/>
      <c r="S13" s="389"/>
      <c r="T13" s="389"/>
      <c r="U13" s="389"/>
      <c r="V13" s="389"/>
      <c r="W13" s="389"/>
      <c r="X13" s="389"/>
      <c r="Y13" s="389"/>
      <c r="Z13" s="389"/>
      <c r="AA13" s="389"/>
      <c r="AB13" s="389"/>
      <c r="AF13" s="388" t="str">
        <f>IF('Bon de commande'!C100="","",'Bon de commande'!C100)</f>
        <v>Thermos de café (incluant lait et sucre)</v>
      </c>
      <c r="AG13" s="388"/>
      <c r="AH13" s="388"/>
      <c r="AI13" s="388"/>
      <c r="AJ13" s="388"/>
      <c r="AK13" s="388"/>
      <c r="AL13" s="388"/>
      <c r="AM13" s="388"/>
      <c r="AN13" s="388"/>
      <c r="AO13" s="388"/>
      <c r="AP13" s="388"/>
      <c r="AQ13" s="388"/>
      <c r="AR13" s="388"/>
      <c r="AS13" s="387" t="str">
        <f>IF('Bon de commande'!P100="","",'Bon de commande'!P100)</f>
        <v>9 à 10 tasses</v>
      </c>
      <c r="AT13" s="387"/>
      <c r="AU13" s="387"/>
      <c r="AV13" s="387"/>
      <c r="AW13" s="387"/>
      <c r="AX13" s="384">
        <f>IF('Bon de commande'!X100="",0,'Bon de commande'!X100)</f>
        <v>0</v>
      </c>
      <c r="AY13" s="385"/>
      <c r="AZ13" s="386"/>
      <c r="BA13" s="76"/>
      <c r="BB13" s="76"/>
      <c r="BC13" s="76"/>
      <c r="BE13" s="366" t="str">
        <f>IF('Bon de commande'!C119="","",'Bon de commande'!C119)</f>
        <v>Verre à vin en vitre</v>
      </c>
      <c r="BF13" s="366"/>
      <c r="BG13" s="366"/>
      <c r="BH13" s="366"/>
      <c r="BI13" s="366"/>
      <c r="BJ13" s="366"/>
      <c r="BK13" s="366"/>
      <c r="BL13" s="366"/>
      <c r="BM13" s="366"/>
      <c r="BN13" s="366"/>
      <c r="BO13" s="366"/>
      <c r="BP13" s="366"/>
      <c r="BQ13" s="366"/>
      <c r="BR13" s="366"/>
      <c r="BS13" s="366"/>
      <c r="BT13" s="366"/>
      <c r="BU13" s="366"/>
      <c r="BV13" s="366"/>
      <c r="BW13" s="363" t="str">
        <f>IF('Bon de commande'!X119="","",'Bon de commande'!X119)</f>
        <v/>
      </c>
      <c r="BX13" s="363"/>
      <c r="BY13" s="363"/>
      <c r="BZ13" s="364"/>
      <c r="CA13" s="364"/>
      <c r="CB13" s="364"/>
      <c r="CC13" s="364"/>
      <c r="CD13" s="76"/>
      <c r="CE13" s="76"/>
    </row>
    <row r="14" spans="2:83" ht="15.95" customHeight="1" x14ac:dyDescent="0.25">
      <c r="B14" s="388" t="str">
        <f>'Bon de commande'!C42</f>
        <v>Belgian Moon</v>
      </c>
      <c r="C14" s="388"/>
      <c r="D14" s="388"/>
      <c r="E14" s="388"/>
      <c r="F14" s="388"/>
      <c r="G14" s="388"/>
      <c r="H14" s="387" t="str">
        <f>'Bon de commande'!I42</f>
        <v>24 x 473 ml</v>
      </c>
      <c r="I14" s="387"/>
      <c r="J14" s="387"/>
      <c r="K14" s="387"/>
      <c r="L14" s="414">
        <f>IF(OR('Bon de commande'!T42="",'Bon de commande'!T42=0),0,'Bon de commande'!T42)</f>
        <v>0</v>
      </c>
      <c r="M14" s="414"/>
      <c r="N14" s="414"/>
      <c r="O14" s="414"/>
      <c r="P14" s="69"/>
      <c r="Q14" s="389" t="str">
        <f>IF('Bon de commande'!X118=0,"",CONCATENATE('Bon de commande'!X118,"  ",'Bon de commande'!C118))</f>
        <v/>
      </c>
      <c r="R14" s="389"/>
      <c r="S14" s="389"/>
      <c r="T14" s="389"/>
      <c r="U14" s="389"/>
      <c r="V14" s="389"/>
      <c r="W14" s="389"/>
      <c r="X14" s="389"/>
      <c r="Y14" s="389"/>
      <c r="Z14" s="389"/>
      <c r="AA14" s="389"/>
      <c r="AB14" s="389"/>
      <c r="AF14" s="388" t="str">
        <f>IF('Bon de commande'!C101="","",'Bon de commande'!C101)</f>
        <v>Muffins variés</v>
      </c>
      <c r="AG14" s="388"/>
      <c r="AH14" s="388"/>
      <c r="AI14" s="388"/>
      <c r="AJ14" s="388"/>
      <c r="AK14" s="388"/>
      <c r="AL14" s="388"/>
      <c r="AM14" s="388"/>
      <c r="AN14" s="388"/>
      <c r="AO14" s="388"/>
      <c r="AP14" s="388"/>
      <c r="AQ14" s="388"/>
      <c r="AR14" s="388"/>
      <c r="AS14" s="387" t="str">
        <f>IF('Bon de commande'!P101="","",'Bon de commande'!P101)</f>
        <v>unité</v>
      </c>
      <c r="AT14" s="387"/>
      <c r="AU14" s="387"/>
      <c r="AV14" s="387"/>
      <c r="AW14" s="387"/>
      <c r="AX14" s="384">
        <f>IF('Bon de commande'!X101="",0,'Bon de commande'!X101)</f>
        <v>0</v>
      </c>
      <c r="AY14" s="385"/>
      <c r="AZ14" s="386"/>
      <c r="BA14" s="76"/>
      <c r="BB14" s="76"/>
      <c r="BC14" s="76"/>
      <c r="BE14" s="366" t="str">
        <f>IF('Bon de commande'!C120="","",'Bon de commande'!C120)</f>
        <v/>
      </c>
      <c r="BF14" s="366"/>
      <c r="BG14" s="366"/>
      <c r="BH14" s="366"/>
      <c r="BI14" s="366"/>
      <c r="BJ14" s="366"/>
      <c r="BK14" s="366"/>
      <c r="BL14" s="366"/>
      <c r="BM14" s="366"/>
      <c r="BN14" s="366"/>
      <c r="BO14" s="366"/>
      <c r="BP14" s="366"/>
      <c r="BQ14" s="366"/>
      <c r="BR14" s="366"/>
      <c r="BS14" s="366"/>
      <c r="BT14" s="366"/>
      <c r="BU14" s="366"/>
      <c r="BV14" s="366"/>
      <c r="BW14" s="363" t="str">
        <f>IF('Bon de commande'!X120="","",'Bon de commande'!X120)</f>
        <v/>
      </c>
      <c r="BX14" s="363"/>
      <c r="BY14" s="363"/>
      <c r="BZ14" s="364"/>
      <c r="CA14" s="364"/>
      <c r="CB14" s="364"/>
      <c r="CC14" s="364"/>
      <c r="CD14" s="76"/>
      <c r="CE14" s="76"/>
    </row>
    <row r="15" spans="2:83" ht="15.95" customHeight="1" x14ac:dyDescent="0.25">
      <c r="B15" s="388" t="str">
        <f>'Bon de commande'!C43</f>
        <v>Amer IPA</v>
      </c>
      <c r="C15" s="388"/>
      <c r="D15" s="388"/>
      <c r="E15" s="388"/>
      <c r="F15" s="388"/>
      <c r="G15" s="388"/>
      <c r="H15" s="387" t="str">
        <f>'Bon de commande'!I43</f>
        <v>24 x 473 ml</v>
      </c>
      <c r="I15" s="387"/>
      <c r="J15" s="387"/>
      <c r="K15" s="387"/>
      <c r="L15" s="414">
        <f>IF(OR('Bon de commande'!T43="",'Bon de commande'!T43=0),0,'Bon de commande'!T43)</f>
        <v>0</v>
      </c>
      <c r="M15" s="414"/>
      <c r="N15" s="414"/>
      <c r="O15" s="414"/>
      <c r="P15" s="69"/>
      <c r="Q15" s="389" t="str">
        <f>IF('Bon de commande'!X119=0,"",CONCATENATE('Bon de commande'!X119,"  ",'Bon de commande'!C119))</f>
        <v/>
      </c>
      <c r="R15" s="389"/>
      <c r="S15" s="389"/>
      <c r="T15" s="389"/>
      <c r="U15" s="389"/>
      <c r="V15" s="389"/>
      <c r="W15" s="389"/>
      <c r="X15" s="389"/>
      <c r="Y15" s="389"/>
      <c r="Z15" s="389"/>
      <c r="AA15" s="389"/>
      <c r="AB15" s="389"/>
      <c r="AF15" s="388" t="str">
        <f>IF('Bon de commande'!C102="","",'Bon de commande'!C102)</f>
        <v>Chocolatines</v>
      </c>
      <c r="AG15" s="388"/>
      <c r="AH15" s="388"/>
      <c r="AI15" s="388"/>
      <c r="AJ15" s="388"/>
      <c r="AK15" s="388"/>
      <c r="AL15" s="388"/>
      <c r="AM15" s="388"/>
      <c r="AN15" s="388"/>
      <c r="AO15" s="388"/>
      <c r="AP15" s="388"/>
      <c r="AQ15" s="388"/>
      <c r="AR15" s="388"/>
      <c r="AS15" s="387" t="str">
        <f>IF('Bon de commande'!P102="","",'Bon de commande'!P102)</f>
        <v>unité</v>
      </c>
      <c r="AT15" s="387"/>
      <c r="AU15" s="387"/>
      <c r="AV15" s="387"/>
      <c r="AW15" s="387"/>
      <c r="AX15" s="384">
        <f>IF('Bon de commande'!X102="",0,'Bon de commande'!X102)</f>
        <v>0</v>
      </c>
      <c r="AY15" s="385"/>
      <c r="AZ15" s="386"/>
      <c r="BA15" s="76"/>
      <c r="BB15" s="76"/>
      <c r="BC15" s="76"/>
      <c r="BE15" s="366" t="str">
        <f>IF('Bon de commande'!C121="","",'Bon de commande'!C121)</f>
        <v/>
      </c>
      <c r="BF15" s="366"/>
      <c r="BG15" s="366"/>
      <c r="BH15" s="366"/>
      <c r="BI15" s="366"/>
      <c r="BJ15" s="366"/>
      <c r="BK15" s="366"/>
      <c r="BL15" s="366"/>
      <c r="BM15" s="366"/>
      <c r="BN15" s="366"/>
      <c r="BO15" s="366"/>
      <c r="BP15" s="366"/>
      <c r="BQ15" s="366"/>
      <c r="BR15" s="366"/>
      <c r="BS15" s="366"/>
      <c r="BT15" s="366"/>
      <c r="BU15" s="366"/>
      <c r="BV15" s="366"/>
      <c r="BW15" s="363" t="str">
        <f>IF('Bon de commande'!X121="","",'Bon de commande'!X121)</f>
        <v/>
      </c>
      <c r="BX15" s="363"/>
      <c r="BY15" s="363"/>
      <c r="BZ15" s="364"/>
      <c r="CA15" s="364"/>
      <c r="CB15" s="364"/>
      <c r="CC15" s="364"/>
    </row>
    <row r="16" spans="2:83" ht="15.95" customHeight="1" x14ac:dyDescent="0.25">
      <c r="B16" s="388" t="str">
        <f>'Bon de commande'!C44</f>
        <v>Griffintown</v>
      </c>
      <c r="C16" s="388"/>
      <c r="D16" s="388"/>
      <c r="E16" s="388"/>
      <c r="F16" s="388"/>
      <c r="G16" s="388"/>
      <c r="H16" s="387" t="str">
        <f>'Bon de commande'!I44</f>
        <v>24 x 473 ml</v>
      </c>
      <c r="I16" s="387"/>
      <c r="J16" s="387"/>
      <c r="K16" s="387"/>
      <c r="L16" s="414">
        <f>IF(OR('Bon de commande'!T44="",'Bon de commande'!T44=0),0,'Bon de commande'!T44)</f>
        <v>0</v>
      </c>
      <c r="M16" s="414"/>
      <c r="N16" s="414"/>
      <c r="O16" s="414"/>
      <c r="P16" s="69"/>
      <c r="Q16" s="389" t="str">
        <f>IF('Bon de commande'!X120=0,"",CONCATENATE('Bon de commande'!X120,"  ",'Bon de commande'!C120))</f>
        <v/>
      </c>
      <c r="R16" s="389"/>
      <c r="S16" s="389"/>
      <c r="T16" s="389"/>
      <c r="U16" s="389"/>
      <c r="V16" s="389"/>
      <c r="W16" s="389"/>
      <c r="X16" s="389"/>
      <c r="Y16" s="389"/>
      <c r="Z16" s="389"/>
      <c r="AA16" s="389"/>
      <c r="AB16" s="389"/>
      <c r="AF16" s="388" t="str">
        <f>IF('Bon de commande'!C103="","",'Bon de commande'!C103)</f>
        <v>Croissant</v>
      </c>
      <c r="AG16" s="388"/>
      <c r="AH16" s="388"/>
      <c r="AI16" s="388"/>
      <c r="AJ16" s="388"/>
      <c r="AK16" s="388"/>
      <c r="AL16" s="388"/>
      <c r="AM16" s="388"/>
      <c r="AN16" s="388"/>
      <c r="AO16" s="388"/>
      <c r="AP16" s="388"/>
      <c r="AQ16" s="388"/>
      <c r="AR16" s="388"/>
      <c r="AS16" s="387" t="str">
        <f>IF('Bon de commande'!P103="","",'Bon de commande'!P103)</f>
        <v>unité</v>
      </c>
      <c r="AT16" s="387"/>
      <c r="AU16" s="387"/>
      <c r="AV16" s="387"/>
      <c r="AW16" s="387"/>
      <c r="AX16" s="384">
        <f>IF('Bon de commande'!X103="",0,'Bon de commande'!X103)</f>
        <v>0</v>
      </c>
      <c r="AY16" s="385"/>
      <c r="AZ16" s="386"/>
      <c r="BA16" s="76"/>
      <c r="BB16" s="76"/>
      <c r="BC16" s="76"/>
      <c r="BE16" s="366"/>
      <c r="BF16" s="366"/>
      <c r="BG16" s="366"/>
      <c r="BH16" s="366"/>
      <c r="BI16" s="366"/>
      <c r="BJ16" s="366"/>
      <c r="BK16" s="366"/>
      <c r="BL16" s="366"/>
      <c r="BM16" s="366"/>
      <c r="BN16" s="366"/>
      <c r="BO16" s="366"/>
      <c r="BP16" s="366"/>
      <c r="BQ16" s="366"/>
      <c r="BR16" s="366"/>
      <c r="BS16" s="366"/>
      <c r="BT16" s="366"/>
      <c r="BU16" s="366"/>
      <c r="BV16" s="366"/>
      <c r="BW16" s="363"/>
      <c r="BX16" s="363"/>
      <c r="BY16" s="363"/>
      <c r="BZ16" s="364"/>
      <c r="CA16" s="364"/>
      <c r="CB16" s="364"/>
      <c r="CC16" s="364"/>
    </row>
    <row r="17" spans="2:81" ht="15.95" customHeight="1" x14ac:dyDescent="0.25">
      <c r="B17" s="388" t="str">
        <f>'Bon de commande'!C45</f>
        <v>Cidre McKeown</v>
      </c>
      <c r="C17" s="388"/>
      <c r="D17" s="388"/>
      <c r="E17" s="388"/>
      <c r="F17" s="388"/>
      <c r="G17" s="388"/>
      <c r="H17" s="387" t="str">
        <f>'Bon de commande'!I45</f>
        <v>12 x 473 ml</v>
      </c>
      <c r="I17" s="387"/>
      <c r="J17" s="387"/>
      <c r="K17" s="387"/>
      <c r="L17" s="414">
        <f>IF(OR('Bon de commande'!T45="",'Bon de commande'!T45=0),0,'Bon de commande'!T45)</f>
        <v>0</v>
      </c>
      <c r="M17" s="414"/>
      <c r="N17" s="414"/>
      <c r="O17" s="414"/>
      <c r="P17" s="69"/>
      <c r="Q17" s="389" t="str">
        <f>IF('Bon de commande'!X121=0,"",CONCATENATE('Bon de commande'!X121,"  ",'Bon de commande'!C121))</f>
        <v/>
      </c>
      <c r="R17" s="389"/>
      <c r="S17" s="389"/>
      <c r="T17" s="389"/>
      <c r="U17" s="389"/>
      <c r="V17" s="389"/>
      <c r="W17" s="389"/>
      <c r="X17" s="389"/>
      <c r="Y17" s="389"/>
      <c r="Z17" s="389"/>
      <c r="AA17" s="389"/>
      <c r="AB17" s="389"/>
      <c r="AF17" s="388" t="str">
        <f>IF('Bon de commande'!C104="","",'Bon de commande'!C104)</f>
        <v>Thermos d'eau chaude</v>
      </c>
      <c r="AG17" s="388"/>
      <c r="AH17" s="388"/>
      <c r="AI17" s="388"/>
      <c r="AJ17" s="388"/>
      <c r="AK17" s="388"/>
      <c r="AL17" s="388"/>
      <c r="AM17" s="388"/>
      <c r="AN17" s="388"/>
      <c r="AO17" s="388"/>
      <c r="AP17" s="388"/>
      <c r="AQ17" s="388"/>
      <c r="AR17" s="388"/>
      <c r="AS17" s="387" t="str">
        <f>IF('Bon de commande'!P104="","",'Bon de commande'!P104)</f>
        <v>unité</v>
      </c>
      <c r="AT17" s="387"/>
      <c r="AU17" s="387"/>
      <c r="AV17" s="387"/>
      <c r="AW17" s="387"/>
      <c r="AX17" s="384">
        <f>IF('Bon de commande'!X104="",0,'Bon de commande'!X104)</f>
        <v>0</v>
      </c>
      <c r="AY17" s="385"/>
      <c r="AZ17" s="386"/>
      <c r="BA17" s="76"/>
      <c r="BB17" s="76"/>
      <c r="BC17" s="76"/>
      <c r="BE17" s="366"/>
      <c r="BF17" s="366"/>
      <c r="BG17" s="366"/>
      <c r="BH17" s="366"/>
      <c r="BI17" s="366"/>
      <c r="BJ17" s="366"/>
      <c r="BK17" s="366"/>
      <c r="BL17" s="366"/>
      <c r="BM17" s="366"/>
      <c r="BN17" s="366"/>
      <c r="BO17" s="366"/>
      <c r="BP17" s="366"/>
      <c r="BQ17" s="366"/>
      <c r="BR17" s="366"/>
      <c r="BS17" s="366"/>
      <c r="BT17" s="366"/>
      <c r="BU17" s="366"/>
      <c r="BV17" s="366"/>
      <c r="BW17" s="363"/>
      <c r="BX17" s="363"/>
      <c r="BY17" s="363"/>
      <c r="BZ17" s="364"/>
      <c r="CA17" s="364"/>
      <c r="CB17" s="364"/>
      <c r="CC17" s="364"/>
    </row>
    <row r="18" spans="2:81" ht="15.95" customHeight="1" x14ac:dyDescent="0.25">
      <c r="B18" s="388" t="str">
        <f>'Bon de commande'!C46</f>
        <v>Bière sans alcool</v>
      </c>
      <c r="C18" s="388"/>
      <c r="D18" s="388"/>
      <c r="E18" s="388"/>
      <c r="F18" s="388"/>
      <c r="G18" s="388"/>
      <c r="H18" s="387" t="str">
        <f>'Bon de commande'!I46</f>
        <v>12 x 473 ml</v>
      </c>
      <c r="I18" s="387"/>
      <c r="J18" s="387"/>
      <c r="K18" s="387"/>
      <c r="L18" s="414">
        <f>IF(OR('Bon de commande'!T46="",'Bon de commande'!T46=0),0,'Bon de commande'!T46)</f>
        <v>0</v>
      </c>
      <c r="M18" s="414"/>
      <c r="N18" s="414"/>
      <c r="O18" s="414"/>
      <c r="P18" s="69"/>
      <c r="Q18" s="389"/>
      <c r="R18" s="389"/>
      <c r="S18" s="389"/>
      <c r="T18" s="389"/>
      <c r="U18" s="389"/>
      <c r="V18" s="389"/>
      <c r="W18" s="389"/>
      <c r="X18" s="389"/>
      <c r="Y18" s="389"/>
      <c r="Z18" s="389"/>
      <c r="AA18" s="389"/>
      <c r="AB18" s="389"/>
      <c r="AF18" s="388" t="str">
        <f>IF('Bon de commande'!C105="","",'Bon de commande'!C105)</f>
        <v/>
      </c>
      <c r="AG18" s="388"/>
      <c r="AH18" s="388"/>
      <c r="AI18" s="388"/>
      <c r="AJ18" s="388"/>
      <c r="AK18" s="388"/>
      <c r="AL18" s="388"/>
      <c r="AM18" s="388"/>
      <c r="AN18" s="388"/>
      <c r="AO18" s="388"/>
      <c r="AP18" s="388"/>
      <c r="AQ18" s="388"/>
      <c r="AR18" s="388"/>
      <c r="AS18" s="387" t="str">
        <f>IF('Bon de commande'!P105="","",'Bon de commande'!P105)</f>
        <v/>
      </c>
      <c r="AT18" s="387"/>
      <c r="AU18" s="387"/>
      <c r="AV18" s="387"/>
      <c r="AW18" s="387"/>
      <c r="AX18" s="384">
        <f>IF('Bon de commande'!X105="",0,'Bon de commande'!X105)</f>
        <v>0</v>
      </c>
      <c r="AY18" s="385"/>
      <c r="AZ18" s="386"/>
      <c r="BA18" s="76"/>
      <c r="BB18" s="76"/>
      <c r="BC18" s="76"/>
      <c r="BE18" s="366"/>
      <c r="BF18" s="366"/>
      <c r="BG18" s="366"/>
      <c r="BH18" s="366"/>
      <c r="BI18" s="366"/>
      <c r="BJ18" s="366"/>
      <c r="BK18" s="366"/>
      <c r="BL18" s="366"/>
      <c r="BM18" s="366"/>
      <c r="BN18" s="366"/>
      <c r="BO18" s="366"/>
      <c r="BP18" s="366"/>
      <c r="BQ18" s="366"/>
      <c r="BR18" s="366"/>
      <c r="BS18" s="366"/>
      <c r="BT18" s="366"/>
      <c r="BU18" s="366"/>
      <c r="BV18" s="366"/>
      <c r="BW18" s="363"/>
      <c r="BX18" s="363"/>
      <c r="BY18" s="363"/>
      <c r="BZ18" s="364"/>
      <c r="CA18" s="364"/>
      <c r="CB18" s="364"/>
      <c r="CC18" s="364"/>
    </row>
    <row r="19" spans="2:81" ht="15.95" customHeight="1" x14ac:dyDescent="0.25">
      <c r="B19" s="388" t="str">
        <f>'Bon de commande'!C47</f>
        <v>Gin Tonic prêt à boire</v>
      </c>
      <c r="C19" s="388"/>
      <c r="D19" s="388"/>
      <c r="E19" s="388"/>
      <c r="F19" s="388"/>
      <c r="G19" s="388"/>
      <c r="H19" s="387" t="str">
        <f>'Bon de commande'!I47</f>
        <v>4 x 355 ml</v>
      </c>
      <c r="I19" s="387"/>
      <c r="J19" s="387"/>
      <c r="K19" s="387"/>
      <c r="L19" s="414">
        <f>IF(OR('Bon de commande'!T47="",'Bon de commande'!T47=0),0,'Bon de commande'!T47)</f>
        <v>0</v>
      </c>
      <c r="M19" s="414"/>
      <c r="N19" s="414"/>
      <c r="O19" s="414"/>
      <c r="P19" s="69"/>
      <c r="Q19" s="389"/>
      <c r="R19" s="389"/>
      <c r="S19" s="389"/>
      <c r="T19" s="389"/>
      <c r="U19" s="389"/>
      <c r="V19" s="389"/>
      <c r="W19" s="389"/>
      <c r="X19" s="389"/>
      <c r="Y19" s="389"/>
      <c r="Z19" s="389"/>
      <c r="AA19" s="389"/>
      <c r="AB19" s="389"/>
      <c r="AF19" s="388" t="str">
        <f>IF('Bon de commande'!C106="","",'Bon de commande'!C106)</f>
        <v/>
      </c>
      <c r="AG19" s="388"/>
      <c r="AH19" s="388"/>
      <c r="AI19" s="388"/>
      <c r="AJ19" s="388"/>
      <c r="AK19" s="388"/>
      <c r="AL19" s="388"/>
      <c r="AM19" s="388"/>
      <c r="AN19" s="388"/>
      <c r="AO19" s="388"/>
      <c r="AP19" s="388"/>
      <c r="AQ19" s="388"/>
      <c r="AR19" s="388"/>
      <c r="AS19" s="387" t="str">
        <f>IF('Bon de commande'!P106="","",'Bon de commande'!P106)</f>
        <v/>
      </c>
      <c r="AT19" s="387"/>
      <c r="AU19" s="387"/>
      <c r="AV19" s="387"/>
      <c r="AW19" s="387"/>
      <c r="AX19" s="384">
        <f>IF('Bon de commande'!X106="",0,'Bon de commande'!X106)</f>
        <v>0</v>
      </c>
      <c r="AY19" s="385"/>
      <c r="AZ19" s="386"/>
      <c r="BA19" s="76"/>
      <c r="BB19" s="76"/>
      <c r="BC19" s="76"/>
    </row>
    <row r="20" spans="2:81" ht="15.95" customHeight="1" x14ac:dyDescent="0.25">
      <c r="B20" s="388" t="str">
        <f>'Bon de commande'!C48</f>
        <v>Kombucha</v>
      </c>
      <c r="C20" s="388"/>
      <c r="D20" s="388"/>
      <c r="E20" s="388"/>
      <c r="F20" s="388"/>
      <c r="G20" s="388"/>
      <c r="H20" s="387" t="str">
        <f>'Bon de commande'!I48</f>
        <v>unité (341 ml)</v>
      </c>
      <c r="I20" s="387"/>
      <c r="J20" s="387"/>
      <c r="K20" s="387"/>
      <c r="L20" s="414">
        <f>IF(OR('Bon de commande'!T48="",'Bon de commande'!T48=0),0,'Bon de commande'!T48)</f>
        <v>0</v>
      </c>
      <c r="M20" s="414"/>
      <c r="N20" s="414"/>
      <c r="O20" s="414"/>
      <c r="P20" s="69"/>
      <c r="Q20" s="389"/>
      <c r="R20" s="389"/>
      <c r="S20" s="389"/>
      <c r="T20" s="389"/>
      <c r="U20" s="389"/>
      <c r="V20" s="389"/>
      <c r="W20" s="389"/>
      <c r="X20" s="389"/>
      <c r="Y20" s="389"/>
      <c r="Z20" s="389"/>
      <c r="AA20" s="389"/>
      <c r="AB20" s="389"/>
      <c r="AF20" s="388" t="str">
        <f>IF('Bon de commande'!C107="","",'Bon de commande'!C107)</f>
        <v/>
      </c>
      <c r="AG20" s="388"/>
      <c r="AH20" s="388"/>
      <c r="AI20" s="388"/>
      <c r="AJ20" s="388"/>
      <c r="AK20" s="388"/>
      <c r="AL20" s="388"/>
      <c r="AM20" s="388"/>
      <c r="AN20" s="388"/>
      <c r="AO20" s="388"/>
      <c r="AP20" s="388"/>
      <c r="AQ20" s="388"/>
      <c r="AR20" s="388"/>
      <c r="AS20" s="387" t="str">
        <f>IF('Bon de commande'!P107="","",'Bon de commande'!P107)</f>
        <v/>
      </c>
      <c r="AT20" s="387"/>
      <c r="AU20" s="387"/>
      <c r="AV20" s="387"/>
      <c r="AW20" s="387"/>
      <c r="AX20" s="384">
        <f>IF('Bon de commande'!X107="",0,'Bon de commande'!X107)</f>
        <v>0</v>
      </c>
      <c r="AY20" s="385"/>
      <c r="AZ20" s="386"/>
      <c r="BA20" s="76"/>
      <c r="BB20" s="76"/>
      <c r="BC20" s="76"/>
      <c r="BE20" s="58" t="s">
        <v>580</v>
      </c>
    </row>
    <row r="21" spans="2:81" ht="15.95" customHeight="1" x14ac:dyDescent="0.25">
      <c r="B21" s="388">
        <f>'Bon de commande'!C49</f>
        <v>0</v>
      </c>
      <c r="C21" s="388"/>
      <c r="D21" s="388"/>
      <c r="E21" s="388"/>
      <c r="F21" s="388"/>
      <c r="G21" s="388"/>
      <c r="H21" s="387">
        <f>'Bon de commande'!I49</f>
        <v>0</v>
      </c>
      <c r="I21" s="387"/>
      <c r="J21" s="387"/>
      <c r="K21" s="387"/>
      <c r="L21" s="414">
        <f>IF(OR('Bon de commande'!T49="",'Bon de commande'!T49=0),0,'Bon de commande'!T49)</f>
        <v>0</v>
      </c>
      <c r="M21" s="414"/>
      <c r="N21" s="414"/>
      <c r="O21" s="414"/>
      <c r="P21" s="69"/>
      <c r="Q21" s="340"/>
      <c r="R21" s="341"/>
      <c r="S21" s="341"/>
      <c r="T21" s="341"/>
      <c r="U21" s="341"/>
      <c r="V21" s="341"/>
      <c r="W21" s="341"/>
      <c r="X21" s="341"/>
      <c r="Y21" s="341"/>
      <c r="Z21" s="341"/>
      <c r="AA21" s="341"/>
      <c r="AB21" s="342"/>
      <c r="AF21" s="344"/>
      <c r="AG21" s="345"/>
      <c r="AH21" s="345"/>
      <c r="AI21" s="345"/>
      <c r="AJ21" s="345"/>
      <c r="AK21" s="345"/>
      <c r="AL21" s="345"/>
      <c r="AM21" s="345"/>
      <c r="AN21" s="345"/>
      <c r="AO21" s="345"/>
      <c r="AP21" s="345"/>
      <c r="AQ21" s="345"/>
      <c r="AR21" s="345"/>
      <c r="AS21" s="346"/>
      <c r="AT21" s="346"/>
      <c r="AU21" s="346"/>
      <c r="AV21" s="346"/>
      <c r="AW21" s="346"/>
      <c r="AX21" s="338"/>
      <c r="AY21" s="338"/>
      <c r="AZ21" s="339"/>
      <c r="BA21" s="76"/>
      <c r="BB21" s="76"/>
      <c r="BC21" s="76"/>
      <c r="BE21" s="58"/>
    </row>
    <row r="22" spans="2:81" ht="15.95" customHeight="1" x14ac:dyDescent="0.25">
      <c r="B22" s="376" t="s">
        <v>274</v>
      </c>
      <c r="C22" s="377"/>
      <c r="D22" s="377"/>
      <c r="E22" s="377"/>
      <c r="F22" s="377"/>
      <c r="G22" s="377"/>
      <c r="H22" s="412"/>
      <c r="I22" s="412"/>
      <c r="J22" s="412"/>
      <c r="K22" s="412"/>
      <c r="L22" s="367">
        <f>IFERROR((24*L13)+(24*L14)+(24*L15)+(24*L16)+(12*L17)+(12*L18)+(4*L19)+L20+L21,0)</f>
        <v>0</v>
      </c>
      <c r="M22" s="367"/>
      <c r="N22" s="368" t="s">
        <v>275</v>
      </c>
      <c r="O22" s="369"/>
      <c r="P22" s="69"/>
      <c r="Q22" s="376" t="s">
        <v>274</v>
      </c>
      <c r="R22" s="377"/>
      <c r="S22" s="377"/>
      <c r="T22" s="377"/>
      <c r="U22" s="377"/>
      <c r="V22" s="377"/>
      <c r="W22" s="377"/>
      <c r="X22" s="367">
        <f>SUM('Bon de commande'!X117:AA121)</f>
        <v>0</v>
      </c>
      <c r="Y22" s="367"/>
      <c r="Z22" s="367"/>
      <c r="AA22" s="368" t="s">
        <v>275</v>
      </c>
      <c r="AB22" s="369"/>
      <c r="AF22" s="376" t="s">
        <v>274</v>
      </c>
      <c r="AG22" s="377"/>
      <c r="AH22" s="377"/>
      <c r="AI22" s="377"/>
      <c r="AJ22" s="377"/>
      <c r="AK22" s="377"/>
      <c r="AL22" s="377"/>
      <c r="AM22" s="377"/>
      <c r="AN22" s="377"/>
      <c r="AO22" s="377"/>
      <c r="AP22" s="377"/>
      <c r="AQ22" s="377"/>
      <c r="AR22" s="377"/>
      <c r="AS22" s="85"/>
      <c r="AT22" s="85"/>
      <c r="AU22" s="85"/>
      <c r="AV22" s="367">
        <f>SUM('Bon de commande'!X100:AA107)</f>
        <v>0</v>
      </c>
      <c r="AW22" s="367"/>
      <c r="AX22" s="367"/>
      <c r="AY22" s="368" t="s">
        <v>275</v>
      </c>
      <c r="AZ22" s="369"/>
      <c r="BA22" s="76"/>
      <c r="BB22" s="76"/>
      <c r="BC22" s="76"/>
      <c r="BE22" s="366" t="s">
        <v>556</v>
      </c>
      <c r="BF22" s="366"/>
      <c r="BG22" s="366"/>
      <c r="BH22" s="366"/>
      <c r="BI22" s="366"/>
      <c r="BJ22" s="366" t="str">
        <f>'Bon de commande'!$N$133</f>
        <v/>
      </c>
      <c r="BK22" s="366"/>
      <c r="BL22" s="366"/>
      <c r="BM22" s="366"/>
      <c r="BN22" s="366"/>
      <c r="BO22" s="366"/>
      <c r="BP22" s="366"/>
      <c r="BQ22" s="366"/>
      <c r="BR22" s="366"/>
      <c r="BS22" s="366"/>
      <c r="BT22" s="366"/>
      <c r="BU22" s="366"/>
      <c r="BV22" s="366"/>
      <c r="BW22" s="366"/>
      <c r="BX22" s="366"/>
      <c r="BY22" s="366"/>
      <c r="BZ22" s="366"/>
      <c r="CA22" s="366"/>
      <c r="CB22" s="366"/>
      <c r="CC22" s="366"/>
    </row>
    <row r="23" spans="2:81" ht="15.95" customHeight="1" x14ac:dyDescent="0.25">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69"/>
      <c r="AM23" s="69"/>
      <c r="AN23" s="69"/>
      <c r="AO23" s="69"/>
      <c r="AP23" s="69"/>
      <c r="AQ23" s="69"/>
      <c r="AR23" s="69"/>
      <c r="AS23" s="69"/>
      <c r="AT23" s="69"/>
      <c r="AU23" s="69"/>
      <c r="AV23" s="69"/>
      <c r="AW23" s="69"/>
      <c r="AX23" s="69"/>
      <c r="AY23" s="69"/>
      <c r="AZ23" s="69"/>
      <c r="BA23" s="69"/>
      <c r="BB23" s="69"/>
      <c r="BC23" s="69"/>
      <c r="BE23" s="366" t="s">
        <v>328</v>
      </c>
      <c r="BF23" s="366"/>
      <c r="BG23" s="366"/>
      <c r="BH23" s="366"/>
      <c r="BI23" s="366"/>
      <c r="BJ23" s="366" t="str">
        <f>'Bon de commande'!$N$131</f>
        <v/>
      </c>
      <c r="BK23" s="366"/>
      <c r="BL23" s="366"/>
      <c r="BM23" s="366"/>
      <c r="BN23" s="366"/>
      <c r="BO23" s="366"/>
      <c r="BP23" s="366"/>
      <c r="BQ23" s="366"/>
      <c r="BR23" s="366"/>
      <c r="BS23" s="366"/>
      <c r="BT23" s="366"/>
      <c r="BU23" s="366"/>
      <c r="BV23" s="366"/>
      <c r="BW23" s="366"/>
      <c r="BX23" s="366"/>
      <c r="BY23" s="366"/>
      <c r="BZ23" s="366"/>
      <c r="CA23" s="366"/>
      <c r="CB23" s="366"/>
      <c r="CC23" s="366"/>
    </row>
    <row r="24" spans="2:81" ht="15.95" customHeight="1" x14ac:dyDescent="0.3">
      <c r="B24" s="383" t="s">
        <v>554</v>
      </c>
      <c r="C24" s="383"/>
      <c r="D24" s="383"/>
      <c r="E24" s="383"/>
      <c r="F24" s="383"/>
      <c r="G24" s="383"/>
      <c r="H24" s="383"/>
      <c r="I24" s="383"/>
      <c r="J24" s="383"/>
      <c r="K24" s="383"/>
      <c r="L24" s="383"/>
      <c r="M24" s="383"/>
      <c r="N24" s="383"/>
      <c r="O24" s="383"/>
      <c r="P24" s="383"/>
      <c r="Q24" s="383"/>
      <c r="R24" s="383"/>
      <c r="S24" s="383"/>
      <c r="T24" s="383"/>
      <c r="U24" s="383"/>
      <c r="V24" s="383"/>
      <c r="W24" s="383"/>
      <c r="X24" s="383"/>
      <c r="Y24" s="383"/>
      <c r="Z24" s="383"/>
      <c r="AA24" s="383"/>
      <c r="AB24" s="383"/>
      <c r="AC24" s="170"/>
      <c r="AD24" s="170"/>
      <c r="AE24" s="170"/>
      <c r="AF24" s="370" t="s">
        <v>310</v>
      </c>
      <c r="AG24" s="370"/>
      <c r="AH24" s="370"/>
      <c r="AI24" s="370"/>
      <c r="AJ24" s="370"/>
      <c r="AK24" s="370"/>
      <c r="AL24" s="370"/>
      <c r="AM24" s="370"/>
      <c r="AN24" s="370"/>
      <c r="AO24" s="370"/>
      <c r="AP24" s="370"/>
      <c r="AQ24" s="370"/>
      <c r="AR24" s="370"/>
      <c r="AS24" s="370"/>
      <c r="AT24" s="370"/>
      <c r="AU24" s="370"/>
      <c r="AV24" s="370"/>
      <c r="AW24" s="370"/>
      <c r="AX24" s="370"/>
      <c r="AY24" s="370"/>
      <c r="AZ24" s="370"/>
      <c r="BA24" s="317"/>
      <c r="BB24" s="170"/>
      <c r="BC24" s="170"/>
      <c r="BE24" s="366" t="s">
        <v>329</v>
      </c>
      <c r="BF24" s="366"/>
      <c r="BG24" s="366"/>
      <c r="BH24" s="366"/>
      <c r="BI24" s="366"/>
      <c r="BJ24" s="366" t="str">
        <f>'Bon de commande'!$N$134</f>
        <v/>
      </c>
      <c r="BK24" s="366"/>
      <c r="BL24" s="366"/>
      <c r="BM24" s="366"/>
      <c r="BN24" s="366"/>
      <c r="BO24" s="366"/>
      <c r="BP24" s="366"/>
      <c r="BQ24" s="366"/>
      <c r="BR24" s="366"/>
      <c r="BS24" s="366"/>
      <c r="BT24" s="366"/>
      <c r="BU24" s="366"/>
      <c r="BV24" s="366"/>
      <c r="BW24" s="366"/>
      <c r="BX24" s="366"/>
      <c r="BY24" s="366"/>
      <c r="BZ24" s="366"/>
      <c r="CA24" s="366"/>
      <c r="CB24" s="366"/>
      <c r="CC24" s="366"/>
    </row>
    <row r="25" spans="2:81" ht="15.95" customHeight="1" x14ac:dyDescent="0.25">
      <c r="B25" s="378" t="s">
        <v>14</v>
      </c>
      <c r="C25" s="378"/>
      <c r="D25" s="378"/>
      <c r="E25" s="378"/>
      <c r="F25" s="378" t="s">
        <v>11</v>
      </c>
      <c r="G25" s="378"/>
      <c r="H25" s="378"/>
      <c r="I25" s="378"/>
      <c r="J25" s="378"/>
      <c r="K25" s="378"/>
      <c r="L25" s="378"/>
      <c r="M25" s="378"/>
      <c r="N25" s="378"/>
      <c r="O25" s="378"/>
      <c r="P25" s="378"/>
      <c r="Q25" s="378"/>
      <c r="R25" s="378"/>
      <c r="S25" s="378"/>
      <c r="T25" s="378"/>
      <c r="U25" s="378"/>
      <c r="V25" s="378" t="s">
        <v>12</v>
      </c>
      <c r="W25" s="378"/>
      <c r="X25" s="378"/>
      <c r="Y25" s="413" t="s">
        <v>278</v>
      </c>
      <c r="Z25" s="413"/>
      <c r="AA25" s="413"/>
      <c r="AB25" s="413"/>
      <c r="AC25" s="156"/>
      <c r="AD25" s="156"/>
      <c r="AE25" s="156"/>
      <c r="AF25" s="378" t="s">
        <v>20</v>
      </c>
      <c r="AG25" s="378"/>
      <c r="AH25" s="378"/>
      <c r="AI25" s="378"/>
      <c r="AJ25" s="378"/>
      <c r="AK25" s="378"/>
      <c r="AL25" s="378"/>
      <c r="AM25" s="378"/>
      <c r="AN25" s="378"/>
      <c r="AO25" s="378"/>
      <c r="AP25" s="378"/>
      <c r="AQ25" s="378"/>
      <c r="AR25" s="378"/>
      <c r="AS25" s="378" t="s">
        <v>12</v>
      </c>
      <c r="AT25" s="378"/>
      <c r="AU25" s="378"/>
      <c r="AV25" s="378"/>
      <c r="AW25" s="378"/>
      <c r="AX25" s="378" t="s">
        <v>301</v>
      </c>
      <c r="AY25" s="378"/>
      <c r="AZ25" s="378"/>
      <c r="BA25" s="317"/>
      <c r="BB25" s="317"/>
      <c r="BC25" s="317"/>
      <c r="BE25" s="366" t="s">
        <v>331</v>
      </c>
      <c r="BF25" s="366"/>
      <c r="BG25" s="366"/>
      <c r="BH25" s="366"/>
      <c r="BI25" s="366"/>
      <c r="BJ25" s="366" t="str">
        <f>'Bon de commande'!$N$135</f>
        <v/>
      </c>
      <c r="BK25" s="366"/>
      <c r="BL25" s="366"/>
      <c r="BM25" s="366"/>
      <c r="BN25" s="366"/>
      <c r="BO25" s="366"/>
      <c r="BP25" s="366"/>
      <c r="BQ25" s="366"/>
      <c r="BR25" s="366"/>
      <c r="BS25" s="366"/>
      <c r="BT25" s="366"/>
      <c r="BU25" s="366"/>
      <c r="BV25" s="366"/>
      <c r="BW25" s="366"/>
      <c r="BX25" s="366"/>
      <c r="BY25" s="366"/>
      <c r="BZ25" s="366"/>
      <c r="CA25" s="366"/>
      <c r="CB25" s="366"/>
      <c r="CC25" s="366"/>
    </row>
    <row r="26" spans="2:81" ht="15.95" customHeight="1" x14ac:dyDescent="0.25">
      <c r="B26" s="378"/>
      <c r="C26" s="378"/>
      <c r="D26" s="378"/>
      <c r="E26" s="378"/>
      <c r="F26" s="378"/>
      <c r="G26" s="378"/>
      <c r="H26" s="378"/>
      <c r="I26" s="378"/>
      <c r="J26" s="378"/>
      <c r="K26" s="378"/>
      <c r="L26" s="378"/>
      <c r="M26" s="378"/>
      <c r="N26" s="378"/>
      <c r="O26" s="378"/>
      <c r="P26" s="378"/>
      <c r="Q26" s="378"/>
      <c r="R26" s="378"/>
      <c r="S26" s="378"/>
      <c r="T26" s="378"/>
      <c r="U26" s="378"/>
      <c r="V26" s="378"/>
      <c r="W26" s="378"/>
      <c r="X26" s="378"/>
      <c r="Y26" s="413"/>
      <c r="Z26" s="413"/>
      <c r="AA26" s="413"/>
      <c r="AB26" s="413"/>
      <c r="AC26" s="156"/>
      <c r="AD26" s="156"/>
      <c r="AE26" s="156"/>
      <c r="AF26" s="378"/>
      <c r="AG26" s="378"/>
      <c r="AH26" s="378"/>
      <c r="AI26" s="378"/>
      <c r="AJ26" s="378"/>
      <c r="AK26" s="378"/>
      <c r="AL26" s="378"/>
      <c r="AM26" s="378"/>
      <c r="AN26" s="378"/>
      <c r="AO26" s="378"/>
      <c r="AP26" s="378"/>
      <c r="AQ26" s="378"/>
      <c r="AR26" s="378"/>
      <c r="AS26" s="378"/>
      <c r="AT26" s="378"/>
      <c r="AU26" s="378"/>
      <c r="AV26" s="378"/>
      <c r="AW26" s="378"/>
      <c r="AX26" s="378"/>
      <c r="AY26" s="378"/>
      <c r="AZ26" s="378"/>
      <c r="BA26" s="316"/>
      <c r="BB26" s="317"/>
      <c r="BC26" s="317"/>
    </row>
    <row r="27" spans="2:81" ht="15.95" customHeight="1" x14ac:dyDescent="0.25">
      <c r="B27" s="415" t="str">
        <f>IF('Bon de commande'!C81="","",'Bon de commande'!C81)</f>
        <v/>
      </c>
      <c r="C27" s="415"/>
      <c r="D27" s="415"/>
      <c r="E27" s="415"/>
      <c r="F27" s="416" t="str">
        <f>IF('Bon de commande'!G81="","",'Bon de commande'!G81)</f>
        <v/>
      </c>
      <c r="G27" s="416"/>
      <c r="H27" s="416"/>
      <c r="I27" s="416"/>
      <c r="J27" s="416"/>
      <c r="K27" s="416"/>
      <c r="L27" s="416"/>
      <c r="M27" s="416"/>
      <c r="N27" s="416"/>
      <c r="O27" s="416"/>
      <c r="P27" s="416"/>
      <c r="Q27" s="416"/>
      <c r="R27" s="416"/>
      <c r="S27" s="416"/>
      <c r="T27" s="416"/>
      <c r="U27" s="416"/>
      <c r="V27" s="417" t="str">
        <f>IF('Bon de commande'!W81="","",'Bon de commande'!W81)</f>
        <v/>
      </c>
      <c r="W27" s="418"/>
      <c r="X27" s="318" t="s">
        <v>282</v>
      </c>
      <c r="Y27" s="415">
        <f>IF('Bon de commande'!AJ81="",0,'Bon de commande'!AJ81)</f>
        <v>0</v>
      </c>
      <c r="Z27" s="415"/>
      <c r="AA27" s="415"/>
      <c r="AB27" s="415"/>
      <c r="AC27" s="316"/>
      <c r="AD27" s="316"/>
      <c r="AE27" s="316"/>
      <c r="AF27" s="375" t="str">
        <f>IF('Bon de commande'!C118="","",'Bon de commande'!C118)</f>
        <v>Tasses à café</v>
      </c>
      <c r="AG27" s="375"/>
      <c r="AH27" s="375"/>
      <c r="AI27" s="375"/>
      <c r="AJ27" s="375"/>
      <c r="AK27" s="375"/>
      <c r="AL27" s="375"/>
      <c r="AM27" s="375"/>
      <c r="AN27" s="375"/>
      <c r="AO27" s="375"/>
      <c r="AP27" s="375"/>
      <c r="AQ27" s="375"/>
      <c r="AR27" s="375"/>
      <c r="AS27" s="374" t="str">
        <f>IF('Bon de commande'!P118="","",'Bon de commande'!P118)</f>
        <v>unité</v>
      </c>
      <c r="AT27" s="374"/>
      <c r="AU27" s="374"/>
      <c r="AV27" s="374"/>
      <c r="AW27" s="374"/>
      <c r="AX27" s="379">
        <f>IF('Bon de commande'!X118="",0,'Bon de commande'!X118)</f>
        <v>0</v>
      </c>
      <c r="AY27" s="379"/>
      <c r="AZ27" s="379"/>
      <c r="BA27" s="316"/>
      <c r="BB27" s="316"/>
      <c r="BC27" s="316"/>
      <c r="BE27" s="2" t="s">
        <v>583</v>
      </c>
    </row>
    <row r="28" spans="2:81" ht="15.95" customHeight="1" x14ac:dyDescent="0.25">
      <c r="B28" s="415" t="str">
        <f>IF('Bon de commande'!C82="","",'Bon de commande'!C82)</f>
        <v/>
      </c>
      <c r="C28" s="415"/>
      <c r="D28" s="415"/>
      <c r="E28" s="415"/>
      <c r="F28" s="416" t="str">
        <f>IF('Bon de commande'!G82="","",'Bon de commande'!G82)</f>
        <v/>
      </c>
      <c r="G28" s="416"/>
      <c r="H28" s="416"/>
      <c r="I28" s="416"/>
      <c r="J28" s="416"/>
      <c r="K28" s="416"/>
      <c r="L28" s="416"/>
      <c r="M28" s="416"/>
      <c r="N28" s="416"/>
      <c r="O28" s="416"/>
      <c r="P28" s="416"/>
      <c r="Q28" s="416"/>
      <c r="R28" s="416"/>
      <c r="S28" s="416"/>
      <c r="T28" s="416"/>
      <c r="U28" s="416"/>
      <c r="V28" s="417" t="str">
        <f>IF('Bon de commande'!W82="","",'Bon de commande'!W82)</f>
        <v/>
      </c>
      <c r="W28" s="418"/>
      <c r="X28" s="318" t="s">
        <v>282</v>
      </c>
      <c r="Y28" s="415">
        <f>IF('Bon de commande'!AJ82="",0,'Bon de commande'!AJ82)</f>
        <v>0</v>
      </c>
      <c r="Z28" s="415"/>
      <c r="AA28" s="415"/>
      <c r="AB28" s="415"/>
      <c r="AC28" s="316"/>
      <c r="AD28" s="316"/>
      <c r="AE28" s="316"/>
      <c r="AF28" s="375" t="str">
        <f>IF('Bon de commande'!C119="","",'Bon de commande'!C119)</f>
        <v>Verre à vin en vitre</v>
      </c>
      <c r="AG28" s="375"/>
      <c r="AH28" s="375"/>
      <c r="AI28" s="375"/>
      <c r="AJ28" s="375"/>
      <c r="AK28" s="375"/>
      <c r="AL28" s="375"/>
      <c r="AM28" s="375"/>
      <c r="AN28" s="375"/>
      <c r="AO28" s="375"/>
      <c r="AP28" s="375"/>
      <c r="AQ28" s="375"/>
      <c r="AR28" s="375"/>
      <c r="AS28" s="374" t="str">
        <f>IF('Bon de commande'!P119="","",'Bon de commande'!P119)</f>
        <v>unité</v>
      </c>
      <c r="AT28" s="374"/>
      <c r="AU28" s="374"/>
      <c r="AV28" s="374"/>
      <c r="AW28" s="374"/>
      <c r="AX28" s="379">
        <f>IF('Bon de commande'!X119="",0,'Bon de commande'!X119)</f>
        <v>0</v>
      </c>
      <c r="AY28" s="379"/>
      <c r="AZ28" s="379"/>
      <c r="BA28" s="316"/>
      <c r="BB28" s="316"/>
      <c r="BC28" s="316"/>
    </row>
    <row r="29" spans="2:81" ht="15.95" customHeight="1" x14ac:dyDescent="0.25">
      <c r="B29" s="415" t="str">
        <f>IF('Bon de commande'!C83="","",'Bon de commande'!C83)</f>
        <v/>
      </c>
      <c r="C29" s="415"/>
      <c r="D29" s="415"/>
      <c r="E29" s="415"/>
      <c r="F29" s="416" t="str">
        <f>IF('Bon de commande'!G83="","",'Bon de commande'!G83)</f>
        <v/>
      </c>
      <c r="G29" s="416"/>
      <c r="H29" s="416"/>
      <c r="I29" s="416"/>
      <c r="J29" s="416"/>
      <c r="K29" s="416"/>
      <c r="L29" s="416"/>
      <c r="M29" s="416"/>
      <c r="N29" s="416"/>
      <c r="O29" s="416"/>
      <c r="P29" s="416"/>
      <c r="Q29" s="416"/>
      <c r="R29" s="416"/>
      <c r="S29" s="416"/>
      <c r="T29" s="416"/>
      <c r="U29" s="416"/>
      <c r="V29" s="417" t="str">
        <f>IF('Bon de commande'!W83="","",'Bon de commande'!W83)</f>
        <v/>
      </c>
      <c r="W29" s="418"/>
      <c r="X29" s="318" t="s">
        <v>282</v>
      </c>
      <c r="Y29" s="415">
        <f>IF('Bon de commande'!AJ83="",0,'Bon de commande'!AJ83)</f>
        <v>0</v>
      </c>
      <c r="Z29" s="415"/>
      <c r="AA29" s="415"/>
      <c r="AB29" s="415"/>
      <c r="AC29" s="316"/>
      <c r="AD29" s="316"/>
      <c r="AE29" s="316"/>
      <c r="AF29" s="375" t="str">
        <f>IF('Bon de commande'!C120="","",'Bon de commande'!C120)</f>
        <v/>
      </c>
      <c r="AG29" s="375"/>
      <c r="AH29" s="375"/>
      <c r="AI29" s="375"/>
      <c r="AJ29" s="375"/>
      <c r="AK29" s="375"/>
      <c r="AL29" s="375"/>
      <c r="AM29" s="375"/>
      <c r="AN29" s="375"/>
      <c r="AO29" s="375"/>
      <c r="AP29" s="375"/>
      <c r="AQ29" s="375"/>
      <c r="AR29" s="375"/>
      <c r="AS29" s="374" t="str">
        <f>IF('Bon de commande'!P120="","",'Bon de commande'!P120)</f>
        <v/>
      </c>
      <c r="AT29" s="374"/>
      <c r="AU29" s="374"/>
      <c r="AV29" s="374"/>
      <c r="AW29" s="374"/>
      <c r="AX29" s="379">
        <f>IF('Bon de commande'!X120="",0,'Bon de commande'!X120)</f>
        <v>0</v>
      </c>
      <c r="AY29" s="379"/>
      <c r="AZ29" s="379"/>
      <c r="BA29" s="316"/>
      <c r="BB29" s="316"/>
      <c r="BC29" s="316"/>
    </row>
    <row r="30" spans="2:81" ht="15.95" customHeight="1" x14ac:dyDescent="0.25">
      <c r="B30" s="415" t="str">
        <f>IF('Bon de commande'!C84="","",'Bon de commande'!C84)</f>
        <v/>
      </c>
      <c r="C30" s="415"/>
      <c r="D30" s="415"/>
      <c r="E30" s="415"/>
      <c r="F30" s="416" t="str">
        <f>IF('Bon de commande'!G84="","",'Bon de commande'!G84)</f>
        <v/>
      </c>
      <c r="G30" s="416"/>
      <c r="H30" s="416"/>
      <c r="I30" s="416"/>
      <c r="J30" s="416"/>
      <c r="K30" s="416"/>
      <c r="L30" s="416"/>
      <c r="M30" s="416"/>
      <c r="N30" s="416"/>
      <c r="O30" s="416"/>
      <c r="P30" s="416"/>
      <c r="Q30" s="416"/>
      <c r="R30" s="416"/>
      <c r="S30" s="416"/>
      <c r="T30" s="416"/>
      <c r="U30" s="416"/>
      <c r="V30" s="417" t="str">
        <f>IF('Bon de commande'!W84="","",'Bon de commande'!W84)</f>
        <v/>
      </c>
      <c r="W30" s="418"/>
      <c r="X30" s="318" t="s">
        <v>282</v>
      </c>
      <c r="Y30" s="415">
        <f>IF('Bon de commande'!AJ84="",0,'Bon de commande'!AJ84)</f>
        <v>0</v>
      </c>
      <c r="Z30" s="415"/>
      <c r="AA30" s="415"/>
      <c r="AB30" s="415"/>
      <c r="AC30" s="316"/>
      <c r="AD30" s="316"/>
      <c r="AE30" s="316"/>
      <c r="AF30" s="375" t="str">
        <f>IF('Bon de commande'!C121="","",'Bon de commande'!C121)</f>
        <v/>
      </c>
      <c r="AG30" s="375"/>
      <c r="AH30" s="375"/>
      <c r="AI30" s="375"/>
      <c r="AJ30" s="375"/>
      <c r="AK30" s="375"/>
      <c r="AL30" s="375"/>
      <c r="AM30" s="375"/>
      <c r="AN30" s="375"/>
      <c r="AO30" s="375"/>
      <c r="AP30" s="375"/>
      <c r="AQ30" s="375"/>
      <c r="AR30" s="375"/>
      <c r="AS30" s="374" t="str">
        <f>IF('Bon de commande'!P121="","",'Bon de commande'!P121)</f>
        <v/>
      </c>
      <c r="AT30" s="374"/>
      <c r="AU30" s="374"/>
      <c r="AV30" s="374"/>
      <c r="AW30" s="374"/>
      <c r="AX30" s="379">
        <f>IF('Bon de commande'!X121="",0,'Bon de commande'!X121)</f>
        <v>0</v>
      </c>
      <c r="AY30" s="379"/>
      <c r="AZ30" s="379"/>
      <c r="BA30" s="316"/>
      <c r="BB30" s="316"/>
      <c r="BC30" s="316"/>
    </row>
    <row r="31" spans="2:81" ht="15.95" customHeight="1" x14ac:dyDescent="0.25">
      <c r="B31" s="415" t="str">
        <f>IF('Bon de commande'!C85="","",'Bon de commande'!C85)</f>
        <v/>
      </c>
      <c r="C31" s="415"/>
      <c r="D31" s="415"/>
      <c r="E31" s="415"/>
      <c r="F31" s="416" t="str">
        <f>IF('Bon de commande'!G85="","",'Bon de commande'!G85)</f>
        <v/>
      </c>
      <c r="G31" s="416"/>
      <c r="H31" s="416"/>
      <c r="I31" s="416"/>
      <c r="J31" s="416"/>
      <c r="K31" s="416"/>
      <c r="L31" s="416"/>
      <c r="M31" s="416"/>
      <c r="N31" s="416"/>
      <c r="O31" s="416"/>
      <c r="P31" s="416"/>
      <c r="Q31" s="416"/>
      <c r="R31" s="416"/>
      <c r="S31" s="416"/>
      <c r="T31" s="416"/>
      <c r="U31" s="416"/>
      <c r="V31" s="417" t="str">
        <f>IF('Bon de commande'!W85="","",'Bon de commande'!W85)</f>
        <v/>
      </c>
      <c r="W31" s="418"/>
      <c r="X31" s="318" t="s">
        <v>282</v>
      </c>
      <c r="Y31" s="415">
        <f>IF('Bon de commande'!AJ85="",0,'Bon de commande'!AJ85)</f>
        <v>0</v>
      </c>
      <c r="Z31" s="415"/>
      <c r="AA31" s="415"/>
      <c r="AB31" s="415"/>
      <c r="AC31" s="316"/>
      <c r="AD31" s="316"/>
      <c r="AE31" s="316"/>
      <c r="AF31" s="375" t="str">
        <f>IF('Bon de commande'!C122="","",'Bon de commande'!C122)</f>
        <v>Total</v>
      </c>
      <c r="AG31" s="375"/>
      <c r="AH31" s="375"/>
      <c r="AI31" s="375"/>
      <c r="AJ31" s="375"/>
      <c r="AK31" s="375"/>
      <c r="AL31" s="375"/>
      <c r="AM31" s="375"/>
      <c r="AN31" s="375"/>
      <c r="AO31" s="375"/>
      <c r="AP31" s="375"/>
      <c r="AQ31" s="375"/>
      <c r="AR31" s="375"/>
      <c r="AS31" s="374" t="str">
        <f>IF('Bon de commande'!P122="","",'Bon de commande'!P122)</f>
        <v/>
      </c>
      <c r="AT31" s="374"/>
      <c r="AU31" s="374"/>
      <c r="AV31" s="374"/>
      <c r="AW31" s="374"/>
      <c r="AX31" s="379">
        <f>IF('Bon de commande'!X122="",0,'Bon de commande'!X122)</f>
        <v>0</v>
      </c>
      <c r="AY31" s="379"/>
      <c r="AZ31" s="379"/>
      <c r="BA31" s="316"/>
      <c r="BB31" s="316"/>
      <c r="BC31" s="316"/>
    </row>
    <row r="32" spans="2:81" ht="15.95" customHeight="1" x14ac:dyDescent="0.25">
      <c r="B32" s="415" t="str">
        <f>IF('Bon de commande'!C86="","",'Bon de commande'!C86)</f>
        <v/>
      </c>
      <c r="C32" s="415"/>
      <c r="D32" s="415"/>
      <c r="E32" s="415"/>
      <c r="F32" s="416" t="str">
        <f>IF('Bon de commande'!G86="","",'Bon de commande'!G86)</f>
        <v/>
      </c>
      <c r="G32" s="416"/>
      <c r="H32" s="416"/>
      <c r="I32" s="416"/>
      <c r="J32" s="416"/>
      <c r="K32" s="416"/>
      <c r="L32" s="416"/>
      <c r="M32" s="416"/>
      <c r="N32" s="416"/>
      <c r="O32" s="416"/>
      <c r="P32" s="416"/>
      <c r="Q32" s="416"/>
      <c r="R32" s="416"/>
      <c r="S32" s="416"/>
      <c r="T32" s="416"/>
      <c r="U32" s="416"/>
      <c r="V32" s="417" t="str">
        <f>IF('Bon de commande'!W86="","",'Bon de commande'!W86)</f>
        <v/>
      </c>
      <c r="W32" s="418"/>
      <c r="X32" s="318" t="s">
        <v>282</v>
      </c>
      <c r="Y32" s="415">
        <f>IF('Bon de commande'!AJ86="",0,'Bon de commande'!AJ86)</f>
        <v>0</v>
      </c>
      <c r="Z32" s="415"/>
      <c r="AA32" s="415"/>
      <c r="AB32" s="415"/>
      <c r="AC32" s="316"/>
      <c r="AD32" s="316"/>
      <c r="AE32" s="316"/>
      <c r="AF32" s="376" t="s">
        <v>274</v>
      </c>
      <c r="AG32" s="377"/>
      <c r="AH32" s="377"/>
      <c r="AI32" s="377"/>
      <c r="AJ32" s="377"/>
      <c r="AK32" s="377"/>
      <c r="AL32" s="377"/>
      <c r="AM32" s="377"/>
      <c r="AN32" s="377"/>
      <c r="AO32" s="377"/>
      <c r="AP32" s="377"/>
      <c r="AQ32" s="377"/>
      <c r="AR32" s="377"/>
      <c r="AS32" s="85"/>
      <c r="AT32" s="85"/>
      <c r="AU32" s="85"/>
      <c r="AV32" s="367">
        <f>SUM('Bon de commande'!X117:AA121)</f>
        <v>0</v>
      </c>
      <c r="AW32" s="367"/>
      <c r="AX32" s="367"/>
      <c r="AY32" s="368" t="s">
        <v>275</v>
      </c>
      <c r="AZ32" s="369"/>
      <c r="BA32" s="316"/>
      <c r="BB32" s="316"/>
      <c r="BC32" s="316"/>
    </row>
    <row r="33" spans="2:81" ht="15.95" customHeight="1" x14ac:dyDescent="0.25">
      <c r="B33" s="415" t="str">
        <f>IF('Bon de commande'!C87="","",'Bon de commande'!C87)</f>
        <v/>
      </c>
      <c r="C33" s="415"/>
      <c r="D33" s="415"/>
      <c r="E33" s="415"/>
      <c r="F33" s="416" t="str">
        <f>IF('Bon de commande'!G87="","",'Bon de commande'!G87)</f>
        <v/>
      </c>
      <c r="G33" s="416"/>
      <c r="H33" s="416"/>
      <c r="I33" s="416"/>
      <c r="J33" s="416"/>
      <c r="K33" s="416"/>
      <c r="L33" s="416"/>
      <c r="M33" s="416"/>
      <c r="N33" s="416"/>
      <c r="O33" s="416"/>
      <c r="P33" s="416"/>
      <c r="Q33" s="416"/>
      <c r="R33" s="416"/>
      <c r="S33" s="416"/>
      <c r="T33" s="416"/>
      <c r="U33" s="416"/>
      <c r="V33" s="417" t="str">
        <f>IF('Bon de commande'!W87="","",'Bon de commande'!W87)</f>
        <v/>
      </c>
      <c r="W33" s="418"/>
      <c r="X33" s="318" t="s">
        <v>282</v>
      </c>
      <c r="Y33" s="415">
        <f>IF('Bon de commande'!AJ87="",0,'Bon de commande'!AJ87)</f>
        <v>0</v>
      </c>
      <c r="Z33" s="415"/>
      <c r="AA33" s="415"/>
      <c r="AB33" s="415"/>
      <c r="AC33" s="316"/>
      <c r="AD33" s="316"/>
      <c r="AE33" s="316"/>
      <c r="BA33" s="316"/>
      <c r="BB33" s="316"/>
      <c r="BC33" s="316"/>
    </row>
    <row r="34" spans="2:81" ht="15.95" customHeight="1" x14ac:dyDescent="0.25">
      <c r="B34" s="415" t="str">
        <f>IF('Bon de commande'!C88="","",'Bon de commande'!C88)</f>
        <v/>
      </c>
      <c r="C34" s="415"/>
      <c r="D34" s="415"/>
      <c r="E34" s="415"/>
      <c r="F34" s="416" t="str">
        <f>IF('Bon de commande'!G88="","",'Bon de commande'!G88)</f>
        <v/>
      </c>
      <c r="G34" s="416"/>
      <c r="H34" s="416"/>
      <c r="I34" s="416"/>
      <c r="J34" s="416"/>
      <c r="K34" s="416"/>
      <c r="L34" s="416"/>
      <c r="M34" s="416"/>
      <c r="N34" s="416"/>
      <c r="O34" s="416"/>
      <c r="P34" s="416"/>
      <c r="Q34" s="416"/>
      <c r="R34" s="416"/>
      <c r="S34" s="416"/>
      <c r="T34" s="416"/>
      <c r="U34" s="416"/>
      <c r="V34" s="417" t="str">
        <f>IF('Bon de commande'!W88="","",'Bon de commande'!W88)</f>
        <v/>
      </c>
      <c r="W34" s="418"/>
      <c r="X34" s="318" t="s">
        <v>282</v>
      </c>
      <c r="Y34" s="415">
        <f>IF('Bon de commande'!AJ88="",0,'Bon de commande'!AJ88)</f>
        <v>0</v>
      </c>
      <c r="Z34" s="415"/>
      <c r="AA34" s="415"/>
      <c r="AB34" s="415"/>
      <c r="AC34" s="316"/>
      <c r="AD34" s="316"/>
      <c r="AE34" s="316"/>
      <c r="BA34" s="156"/>
      <c r="BB34" s="316"/>
      <c r="BC34" s="316"/>
      <c r="BE34" s="2" t="str">
        <f>CONCATENATE("Signé à Rimouski, ",AH3)</f>
        <v xml:space="preserve">Signé à Rimouski, </v>
      </c>
    </row>
    <row r="35" spans="2:81" ht="15.95" customHeight="1" x14ac:dyDescent="0.25">
      <c r="B35" s="415" t="str">
        <f>IF('Bon de commande'!C89="","",'Bon de commande'!C89)</f>
        <v/>
      </c>
      <c r="C35" s="415"/>
      <c r="D35" s="415"/>
      <c r="E35" s="415"/>
      <c r="F35" s="416" t="str">
        <f>IF('Bon de commande'!G89="","",'Bon de commande'!G89)</f>
        <v/>
      </c>
      <c r="G35" s="416"/>
      <c r="H35" s="416"/>
      <c r="I35" s="416"/>
      <c r="J35" s="416"/>
      <c r="K35" s="416"/>
      <c r="L35" s="416"/>
      <c r="M35" s="416"/>
      <c r="N35" s="416"/>
      <c r="O35" s="416"/>
      <c r="P35" s="416"/>
      <c r="Q35" s="416"/>
      <c r="R35" s="416"/>
      <c r="S35" s="416"/>
      <c r="T35" s="416"/>
      <c r="U35" s="416"/>
      <c r="V35" s="417" t="str">
        <f>IF('Bon de commande'!W89="","",'Bon de commande'!W89)</f>
        <v/>
      </c>
      <c r="W35" s="418"/>
      <c r="X35" s="318" t="s">
        <v>282</v>
      </c>
      <c r="Y35" s="415">
        <f>IF('Bon de commande'!AJ89="",0,'Bon de commande'!AJ89)</f>
        <v>0</v>
      </c>
      <c r="Z35" s="415"/>
      <c r="AA35" s="415"/>
      <c r="AB35" s="415"/>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5"/>
      <c r="AZ35" s="316"/>
      <c r="BA35" s="316"/>
      <c r="BB35" s="316"/>
      <c r="BC35" s="316"/>
    </row>
    <row r="36" spans="2:81" ht="15.95" customHeight="1" x14ac:dyDescent="0.25">
      <c r="B36" s="415" t="str">
        <f>IF('Bon de commande'!C90="","",'Bon de commande'!C90)</f>
        <v/>
      </c>
      <c r="C36" s="415"/>
      <c r="D36" s="415"/>
      <c r="E36" s="415"/>
      <c r="F36" s="416" t="str">
        <f>IF('Bon de commande'!G90="","",'Bon de commande'!G90)</f>
        <v/>
      </c>
      <c r="G36" s="416"/>
      <c r="H36" s="416"/>
      <c r="I36" s="416"/>
      <c r="J36" s="416"/>
      <c r="K36" s="416"/>
      <c r="L36" s="416"/>
      <c r="M36" s="416"/>
      <c r="N36" s="416"/>
      <c r="O36" s="416"/>
      <c r="P36" s="416"/>
      <c r="Q36" s="416"/>
      <c r="R36" s="416"/>
      <c r="S36" s="416"/>
      <c r="T36" s="416"/>
      <c r="U36" s="416"/>
      <c r="V36" s="417" t="str">
        <f>IF('Bon de commande'!W90="","",'Bon de commande'!W90)</f>
        <v/>
      </c>
      <c r="W36" s="418"/>
      <c r="X36" s="318" t="s">
        <v>282</v>
      </c>
      <c r="Y36" s="415">
        <f>IF('Bon de commande'!AJ90="",0,'Bon de commande'!AJ90)</f>
        <v>0</v>
      </c>
      <c r="Z36" s="415"/>
      <c r="AA36" s="415"/>
      <c r="AB36" s="415"/>
      <c r="AC36" s="316"/>
      <c r="AD36" s="316"/>
      <c r="AE36" s="316"/>
      <c r="AF36" s="316"/>
      <c r="AG36" s="316"/>
      <c r="AH36" s="316"/>
      <c r="AI36" s="316"/>
      <c r="AJ36" s="316"/>
      <c r="AK36" s="316"/>
      <c r="AL36" s="316"/>
      <c r="AM36" s="316"/>
      <c r="AN36" s="316"/>
      <c r="AO36" s="316"/>
      <c r="AP36" s="316"/>
      <c r="AQ36" s="316"/>
      <c r="AR36" s="316"/>
      <c r="AS36" s="316"/>
      <c r="AT36" s="316"/>
      <c r="AU36" s="316"/>
      <c r="AV36" s="316"/>
      <c r="AW36" s="316"/>
      <c r="AX36" s="316"/>
      <c r="AY36" s="5"/>
      <c r="AZ36" s="316"/>
      <c r="BA36" s="316"/>
      <c r="BB36" s="316"/>
      <c r="BC36" s="316"/>
      <c r="BE36" s="58" t="s">
        <v>584</v>
      </c>
    </row>
    <row r="37" spans="2:81" ht="15.95" customHeight="1" x14ac:dyDescent="0.25">
      <c r="B37" s="415"/>
      <c r="C37" s="415"/>
      <c r="D37" s="415"/>
      <c r="E37" s="415"/>
      <c r="F37" s="416" t="str">
        <f>'Bon de commande'!C59</f>
        <v>Borsao Tocado Campo de Borja (rouge)</v>
      </c>
      <c r="G37" s="416"/>
      <c r="H37" s="416"/>
      <c r="I37" s="416"/>
      <c r="J37" s="416"/>
      <c r="K37" s="416"/>
      <c r="L37" s="416"/>
      <c r="M37" s="416"/>
      <c r="N37" s="416"/>
      <c r="O37" s="416"/>
      <c r="P37" s="416"/>
      <c r="Q37" s="416"/>
      <c r="R37" s="416"/>
      <c r="S37" s="416"/>
      <c r="T37" s="416"/>
      <c r="U37" s="416"/>
      <c r="V37" s="419" t="str">
        <f>'Bon de commande'!P59</f>
        <v>750 ml</v>
      </c>
      <c r="W37" s="420"/>
      <c r="X37" s="421"/>
      <c r="Y37" s="415">
        <f>'Bon de commande'!V59</f>
        <v>0</v>
      </c>
      <c r="Z37" s="415"/>
      <c r="AA37" s="415"/>
      <c r="AB37" s="415"/>
      <c r="AC37" s="315"/>
      <c r="AD37" s="315"/>
      <c r="AE37" s="315"/>
      <c r="AF37" s="315"/>
      <c r="AG37" s="316"/>
      <c r="AH37" s="316"/>
      <c r="AI37" s="316"/>
      <c r="AJ37" s="316"/>
      <c r="AK37" s="316"/>
      <c r="AL37" s="316"/>
      <c r="AM37" s="316"/>
      <c r="AN37" s="316"/>
      <c r="AO37" s="316"/>
      <c r="AP37" s="316"/>
      <c r="AQ37" s="316"/>
      <c r="AR37" s="316"/>
      <c r="AS37" s="316"/>
      <c r="AT37" s="316"/>
      <c r="AU37" s="316"/>
      <c r="AV37" s="316"/>
      <c r="AW37" s="316"/>
      <c r="AX37" s="316"/>
      <c r="AY37" s="5"/>
      <c r="AZ37" s="316"/>
      <c r="BA37" s="316"/>
      <c r="BB37" s="316"/>
      <c r="BC37" s="316"/>
    </row>
    <row r="38" spans="2:81" ht="15.95" customHeight="1" x14ac:dyDescent="0.25">
      <c r="B38" s="415"/>
      <c r="C38" s="415"/>
      <c r="D38" s="415"/>
      <c r="E38" s="415"/>
      <c r="F38" s="416" t="str">
        <f>'Bon de commande'!C60</f>
        <v>Concha Y Toro Frontera Chardonnay (blanc)</v>
      </c>
      <c r="G38" s="416"/>
      <c r="H38" s="416"/>
      <c r="I38" s="416"/>
      <c r="J38" s="416"/>
      <c r="K38" s="416"/>
      <c r="L38" s="416"/>
      <c r="M38" s="416"/>
      <c r="N38" s="416"/>
      <c r="O38" s="416"/>
      <c r="P38" s="416"/>
      <c r="Q38" s="416"/>
      <c r="R38" s="416"/>
      <c r="S38" s="416"/>
      <c r="T38" s="416"/>
      <c r="U38" s="416"/>
      <c r="V38" s="419" t="str">
        <f>'Bon de commande'!P60</f>
        <v>750 ml</v>
      </c>
      <c r="W38" s="420"/>
      <c r="X38" s="421"/>
      <c r="Y38" s="415">
        <f>'Bon de commande'!V60</f>
        <v>0</v>
      </c>
      <c r="Z38" s="415"/>
      <c r="AA38" s="415"/>
      <c r="AB38" s="415"/>
      <c r="AC38" s="315"/>
      <c r="AD38" s="315"/>
      <c r="AE38" s="315"/>
      <c r="AF38" s="315"/>
      <c r="AG38" s="316"/>
      <c r="AH38" s="316"/>
      <c r="AI38" s="316"/>
      <c r="AJ38" s="316"/>
      <c r="AK38" s="316"/>
      <c r="AL38" s="316"/>
      <c r="AM38" s="316"/>
      <c r="AN38" s="316"/>
      <c r="AO38" s="316"/>
      <c r="AP38" s="316"/>
      <c r="AQ38" s="316"/>
      <c r="AR38" s="316"/>
      <c r="AS38" s="316"/>
      <c r="AT38" s="316"/>
      <c r="AU38" s="316"/>
      <c r="AV38" s="316"/>
      <c r="AW38" s="316"/>
      <c r="AX38" s="316"/>
      <c r="AY38" s="5"/>
      <c r="AZ38" s="316"/>
      <c r="BA38" s="316"/>
      <c r="BB38" s="316"/>
      <c r="BC38" s="316"/>
      <c r="BE38" s="337"/>
      <c r="BF38" s="337"/>
      <c r="BG38" s="337"/>
      <c r="BH38" s="337"/>
      <c r="BI38" s="337"/>
      <c r="BJ38" s="337"/>
      <c r="BK38" s="337"/>
      <c r="BL38" s="337"/>
      <c r="BM38" s="337"/>
      <c r="BN38" s="337"/>
      <c r="BO38" s="337"/>
      <c r="BP38" s="337"/>
      <c r="BR38" s="337"/>
      <c r="BS38" s="337"/>
      <c r="BT38" s="337"/>
      <c r="BU38" s="337"/>
      <c r="BV38" s="337"/>
      <c r="BW38" s="337"/>
      <c r="BX38" s="337"/>
      <c r="BY38" s="337"/>
      <c r="BZ38" s="337"/>
      <c r="CA38" s="337"/>
      <c r="CB38" s="337"/>
      <c r="CC38" s="337"/>
    </row>
    <row r="39" spans="2:81" ht="15.95" customHeight="1" x14ac:dyDescent="0.25">
      <c r="B39" s="376" t="s">
        <v>274</v>
      </c>
      <c r="C39" s="377"/>
      <c r="D39" s="377"/>
      <c r="E39" s="377"/>
      <c r="F39" s="74"/>
      <c r="G39" s="74"/>
      <c r="H39" s="74"/>
      <c r="I39" s="74"/>
      <c r="J39" s="74"/>
      <c r="K39" s="74"/>
      <c r="L39" s="74"/>
      <c r="M39" s="74"/>
      <c r="N39" s="74"/>
      <c r="O39" s="74"/>
      <c r="P39" s="74"/>
      <c r="Q39" s="74"/>
      <c r="R39" s="74"/>
      <c r="S39" s="74"/>
      <c r="T39" s="74"/>
      <c r="U39" s="74"/>
      <c r="V39" s="84"/>
      <c r="W39" s="84"/>
      <c r="X39" s="84"/>
      <c r="Y39" s="367">
        <f>IFERROR(SUM(Y27:AB38),0)</f>
        <v>0</v>
      </c>
      <c r="Z39" s="367"/>
      <c r="AA39" s="368" t="s">
        <v>275</v>
      </c>
      <c r="AB39" s="369"/>
      <c r="AC39" s="156"/>
      <c r="AD39" s="156"/>
      <c r="AE39" s="156"/>
      <c r="AF39" s="156"/>
      <c r="AG39" s="69"/>
      <c r="AH39" s="69"/>
      <c r="AI39" s="69"/>
      <c r="AJ39" s="69"/>
      <c r="AK39" s="69"/>
      <c r="AL39" s="69"/>
      <c r="AM39" s="69"/>
      <c r="AN39" s="69"/>
      <c r="AO39" s="69"/>
      <c r="AP39" s="69"/>
      <c r="AQ39" s="69"/>
      <c r="AR39" s="69"/>
      <c r="AS39" s="69"/>
      <c r="AT39" s="69"/>
      <c r="AU39" s="69"/>
      <c r="AV39" s="69"/>
      <c r="AW39" s="69"/>
      <c r="AX39" s="69"/>
      <c r="AY39" s="69"/>
      <c r="AZ39" s="76"/>
      <c r="BA39" s="76"/>
      <c r="BB39" s="76"/>
      <c r="BC39" s="76"/>
      <c r="BE39" s="360" t="s">
        <v>585</v>
      </c>
      <c r="BF39" s="360"/>
      <c r="BG39" s="360"/>
      <c r="BH39" s="360"/>
      <c r="BI39" s="360"/>
      <c r="BJ39" s="360"/>
      <c r="BK39" s="360"/>
      <c r="BL39" s="360"/>
      <c r="BM39" s="360"/>
      <c r="BN39" s="360"/>
      <c r="BO39" s="360"/>
      <c r="BP39" s="360"/>
      <c r="BR39" s="360" t="s">
        <v>586</v>
      </c>
      <c r="BS39" s="360"/>
      <c r="BT39" s="360"/>
      <c r="BU39" s="360"/>
      <c r="BV39" s="360"/>
      <c r="BW39" s="360"/>
      <c r="BX39" s="360"/>
      <c r="BY39" s="360"/>
      <c r="BZ39" s="360"/>
      <c r="CA39" s="360"/>
      <c r="CB39" s="360"/>
      <c r="CC39" s="360"/>
    </row>
    <row r="40" spans="2:81" ht="15.95" customHeight="1" thickBot="1" x14ac:dyDescent="0.3">
      <c r="B40" s="64"/>
      <c r="C40" s="64"/>
      <c r="D40" s="64"/>
      <c r="E40" s="64"/>
      <c r="F40" s="64"/>
      <c r="G40" s="64"/>
      <c r="H40" s="64"/>
      <c r="I40" s="64"/>
      <c r="J40" s="64"/>
      <c r="K40" s="64"/>
      <c r="L40" s="64"/>
      <c r="M40" s="64"/>
      <c r="N40" s="64"/>
      <c r="O40" s="64"/>
      <c r="P40" s="64"/>
      <c r="Q40" s="64"/>
      <c r="R40" s="64"/>
      <c r="S40" s="64"/>
      <c r="T40" s="64"/>
      <c r="U40" s="64"/>
      <c r="V40" s="64"/>
      <c r="W40" s="64"/>
      <c r="X40" s="64"/>
      <c r="Y40" s="64"/>
      <c r="Z40" s="64"/>
      <c r="AA40" s="64"/>
      <c r="AB40" s="64"/>
      <c r="AC40" s="64"/>
      <c r="AD40" s="64"/>
      <c r="AE40" s="64"/>
      <c r="AF40" s="64"/>
      <c r="AG40" s="64"/>
      <c r="AH40" s="64"/>
      <c r="AI40" s="64"/>
      <c r="AJ40" s="64"/>
      <c r="AK40" s="64"/>
      <c r="AL40" s="64"/>
      <c r="AM40" s="64"/>
      <c r="AN40" s="64"/>
      <c r="AO40" s="64"/>
      <c r="AP40" s="64"/>
      <c r="AQ40" s="64"/>
      <c r="AR40" s="64"/>
      <c r="AS40" s="64"/>
      <c r="AT40" s="64"/>
      <c r="AU40" s="64"/>
      <c r="AV40" s="64"/>
      <c r="AW40" s="64"/>
      <c r="AX40" s="64"/>
      <c r="AY40" s="64"/>
      <c r="AZ40" s="64"/>
      <c r="BA40" s="64"/>
      <c r="BB40" s="64"/>
      <c r="BC40" s="64"/>
    </row>
    <row r="41" spans="2:81" ht="15.95" customHeight="1" x14ac:dyDescent="0.25">
      <c r="B41" s="382" t="s">
        <v>285</v>
      </c>
      <c r="C41" s="382"/>
      <c r="D41" s="396" t="s">
        <v>557</v>
      </c>
      <c r="E41" s="397"/>
      <c r="F41" s="397"/>
      <c r="G41" s="397"/>
      <c r="H41" s="397"/>
      <c r="I41" s="397"/>
      <c r="J41" s="397"/>
      <c r="K41" s="397"/>
      <c r="L41" s="397"/>
      <c r="M41" s="397"/>
      <c r="N41" s="397"/>
      <c r="O41" s="397"/>
      <c r="P41" s="397"/>
      <c r="Q41" s="397"/>
      <c r="R41" s="397"/>
      <c r="S41" s="397"/>
      <c r="T41" s="397"/>
      <c r="U41" s="397"/>
      <c r="V41" s="397"/>
      <c r="W41" s="397"/>
      <c r="X41" s="397"/>
      <c r="Y41" s="397"/>
      <c r="Z41" s="397"/>
      <c r="AA41" s="397"/>
      <c r="AB41" s="398"/>
      <c r="AC41" s="382" t="s">
        <v>285</v>
      </c>
      <c r="AD41" s="382"/>
      <c r="AE41" s="396" t="s">
        <v>557</v>
      </c>
      <c r="AF41" s="397"/>
      <c r="AG41" s="397"/>
      <c r="AH41" s="397"/>
      <c r="AI41" s="397"/>
      <c r="AJ41" s="397"/>
      <c r="AK41" s="397"/>
      <c r="AL41" s="397"/>
      <c r="AM41" s="397"/>
      <c r="AN41" s="397"/>
      <c r="AO41" s="397"/>
      <c r="AP41" s="397"/>
      <c r="AQ41" s="397"/>
      <c r="AR41" s="397"/>
      <c r="AS41" s="397"/>
      <c r="AT41" s="397"/>
      <c r="AU41" s="397"/>
      <c r="AV41" s="397"/>
      <c r="AW41" s="397"/>
      <c r="AX41" s="397"/>
      <c r="AY41" s="397"/>
      <c r="AZ41" s="397"/>
      <c r="BA41" s="397"/>
      <c r="BB41" s="397"/>
      <c r="BC41" s="398"/>
    </row>
    <row r="42" spans="2:81" ht="15.95" customHeight="1" x14ac:dyDescent="0.25">
      <c r="B42" s="64"/>
      <c r="C42" s="64"/>
      <c r="D42" s="390" t="s">
        <v>559</v>
      </c>
      <c r="E42" s="391"/>
      <c r="F42" s="391"/>
      <c r="G42" s="391"/>
      <c r="H42" s="391"/>
      <c r="I42" s="391"/>
      <c r="J42" s="391"/>
      <c r="K42" s="391"/>
      <c r="L42" s="391"/>
      <c r="M42" s="391"/>
      <c r="N42" s="391"/>
      <c r="O42" s="391"/>
      <c r="P42" s="391"/>
      <c r="Q42" s="391"/>
      <c r="R42" s="391"/>
      <c r="S42" s="391"/>
      <c r="T42" s="391"/>
      <c r="U42" s="391"/>
      <c r="V42" s="391"/>
      <c r="W42" s="391"/>
      <c r="X42" s="391"/>
      <c r="Y42" s="391"/>
      <c r="Z42" s="391"/>
      <c r="AA42" s="391"/>
      <c r="AB42" s="392"/>
      <c r="AC42" s="64"/>
      <c r="AD42" s="64"/>
      <c r="AE42" s="390"/>
      <c r="AF42" s="391"/>
      <c r="AG42" s="391"/>
      <c r="AH42" s="391"/>
      <c r="AI42" s="391"/>
      <c r="AJ42" s="391"/>
      <c r="AK42" s="391"/>
      <c r="AL42" s="391"/>
      <c r="AM42" s="391"/>
      <c r="AN42" s="391"/>
      <c r="AO42" s="391"/>
      <c r="AP42" s="391"/>
      <c r="AQ42" s="391"/>
      <c r="AR42" s="391"/>
      <c r="AS42" s="391"/>
      <c r="AT42" s="391"/>
      <c r="AU42" s="391"/>
      <c r="AV42" s="391"/>
      <c r="AW42" s="391"/>
      <c r="AX42" s="391"/>
      <c r="AY42" s="391"/>
      <c r="AZ42" s="391"/>
      <c r="BA42" s="391"/>
      <c r="BB42" s="391"/>
      <c r="BC42" s="392"/>
      <c r="BE42" s="58" t="s">
        <v>587</v>
      </c>
    </row>
    <row r="43" spans="2:81" ht="15.95" customHeight="1" x14ac:dyDescent="0.25">
      <c r="B43" s="64"/>
      <c r="C43" s="64"/>
      <c r="D43" s="390"/>
      <c r="E43" s="391"/>
      <c r="F43" s="391"/>
      <c r="G43" s="391"/>
      <c r="H43" s="391"/>
      <c r="I43" s="391"/>
      <c r="J43" s="391"/>
      <c r="K43" s="391"/>
      <c r="L43" s="391"/>
      <c r="M43" s="391"/>
      <c r="N43" s="391"/>
      <c r="O43" s="391"/>
      <c r="P43" s="391"/>
      <c r="Q43" s="391"/>
      <c r="R43" s="391"/>
      <c r="S43" s="391"/>
      <c r="T43" s="391"/>
      <c r="U43" s="391"/>
      <c r="V43" s="391"/>
      <c r="W43" s="391"/>
      <c r="X43" s="391"/>
      <c r="Y43" s="391"/>
      <c r="Z43" s="391"/>
      <c r="AA43" s="391"/>
      <c r="AB43" s="392"/>
      <c r="AC43" s="64"/>
      <c r="AD43" s="64"/>
      <c r="AE43" s="390"/>
      <c r="AF43" s="391"/>
      <c r="AG43" s="391"/>
      <c r="AH43" s="391"/>
      <c r="AI43" s="391"/>
      <c r="AJ43" s="391"/>
      <c r="AK43" s="391"/>
      <c r="AL43" s="391"/>
      <c r="AM43" s="391"/>
      <c r="AN43" s="391"/>
      <c r="AO43" s="391"/>
      <c r="AP43" s="391"/>
      <c r="AQ43" s="391"/>
      <c r="AR43" s="391"/>
      <c r="AS43" s="391"/>
      <c r="AT43" s="391"/>
      <c r="AU43" s="391"/>
      <c r="AV43" s="391"/>
      <c r="AW43" s="391"/>
      <c r="AX43" s="391"/>
      <c r="AY43" s="391"/>
      <c r="AZ43" s="391"/>
      <c r="BA43" s="391"/>
      <c r="BB43" s="391"/>
      <c r="BC43" s="392"/>
    </row>
    <row r="44" spans="2:81" ht="15.95" customHeight="1" x14ac:dyDescent="0.25">
      <c r="B44" s="64"/>
      <c r="C44" s="64"/>
      <c r="D44" s="390"/>
      <c r="E44" s="391"/>
      <c r="F44" s="391"/>
      <c r="G44" s="391"/>
      <c r="H44" s="391"/>
      <c r="I44" s="391"/>
      <c r="J44" s="391"/>
      <c r="K44" s="391"/>
      <c r="L44" s="391"/>
      <c r="M44" s="391"/>
      <c r="N44" s="391"/>
      <c r="O44" s="391"/>
      <c r="P44" s="391"/>
      <c r="Q44" s="391"/>
      <c r="R44" s="391"/>
      <c r="S44" s="391"/>
      <c r="T44" s="391"/>
      <c r="U44" s="391"/>
      <c r="V44" s="391"/>
      <c r="W44" s="391"/>
      <c r="X44" s="391"/>
      <c r="Y44" s="391"/>
      <c r="Z44" s="391"/>
      <c r="AA44" s="391"/>
      <c r="AB44" s="392"/>
      <c r="AC44" s="64"/>
      <c r="AD44" s="64"/>
      <c r="AE44" s="390"/>
      <c r="AF44" s="391"/>
      <c r="AG44" s="391"/>
      <c r="AH44" s="391"/>
      <c r="AI44" s="391"/>
      <c r="AJ44" s="391"/>
      <c r="AK44" s="391"/>
      <c r="AL44" s="391"/>
      <c r="AM44" s="391"/>
      <c r="AN44" s="391"/>
      <c r="AO44" s="391"/>
      <c r="AP44" s="391"/>
      <c r="AQ44" s="391"/>
      <c r="AR44" s="391"/>
      <c r="AS44" s="391"/>
      <c r="AT44" s="391"/>
      <c r="AU44" s="391"/>
      <c r="AV44" s="391"/>
      <c r="AW44" s="391"/>
      <c r="AX44" s="391"/>
      <c r="AY44" s="391"/>
      <c r="AZ44" s="391"/>
      <c r="BA44" s="391"/>
      <c r="BB44" s="391"/>
      <c r="BC44" s="392"/>
      <c r="BE44" s="337"/>
      <c r="BF44" s="337"/>
      <c r="BG44" s="337"/>
      <c r="BH44" s="337"/>
      <c r="BI44" s="337"/>
      <c r="BJ44" s="337"/>
      <c r="BK44" s="337"/>
      <c r="BL44" s="337"/>
      <c r="BM44" s="337"/>
      <c r="BN44" s="337"/>
      <c r="BO44" s="337"/>
      <c r="BP44" s="337"/>
      <c r="BR44" s="337"/>
      <c r="BS44" s="337"/>
      <c r="BT44" s="337"/>
      <c r="BU44" s="337"/>
      <c r="BV44" s="337"/>
      <c r="BW44" s="337"/>
      <c r="BX44" s="337"/>
      <c r="BY44" s="337"/>
      <c r="BZ44" s="337"/>
      <c r="CA44" s="337"/>
      <c r="CB44" s="337"/>
      <c r="CC44" s="337"/>
    </row>
    <row r="45" spans="2:81" ht="15.95" customHeight="1" thickBot="1" x14ac:dyDescent="0.3">
      <c r="B45" s="64"/>
      <c r="C45" s="64"/>
      <c r="D45" s="393"/>
      <c r="E45" s="394"/>
      <c r="F45" s="394"/>
      <c r="G45" s="394"/>
      <c r="H45" s="394"/>
      <c r="I45" s="394"/>
      <c r="J45" s="394"/>
      <c r="K45" s="394"/>
      <c r="L45" s="394"/>
      <c r="M45" s="394"/>
      <c r="N45" s="394"/>
      <c r="O45" s="394"/>
      <c r="P45" s="394"/>
      <c r="Q45" s="394"/>
      <c r="R45" s="394"/>
      <c r="S45" s="394"/>
      <c r="T45" s="394"/>
      <c r="U45" s="394"/>
      <c r="V45" s="394"/>
      <c r="W45" s="394"/>
      <c r="X45" s="394"/>
      <c r="Y45" s="394"/>
      <c r="Z45" s="394"/>
      <c r="AA45" s="394"/>
      <c r="AB45" s="395"/>
      <c r="AC45" s="64"/>
      <c r="AD45" s="64"/>
      <c r="AE45" s="393"/>
      <c r="AF45" s="394"/>
      <c r="AG45" s="394"/>
      <c r="AH45" s="394"/>
      <c r="AI45" s="394"/>
      <c r="AJ45" s="394"/>
      <c r="AK45" s="394"/>
      <c r="AL45" s="394"/>
      <c r="AM45" s="394"/>
      <c r="AN45" s="394"/>
      <c r="AO45" s="394"/>
      <c r="AP45" s="394"/>
      <c r="AQ45" s="394"/>
      <c r="AR45" s="394"/>
      <c r="AS45" s="394"/>
      <c r="AT45" s="394"/>
      <c r="AU45" s="394"/>
      <c r="AV45" s="394"/>
      <c r="AW45" s="394"/>
      <c r="AX45" s="394"/>
      <c r="AY45" s="394"/>
      <c r="AZ45" s="394"/>
      <c r="BA45" s="394"/>
      <c r="BB45" s="394"/>
      <c r="BC45" s="395"/>
      <c r="BE45" s="360" t="s">
        <v>585</v>
      </c>
      <c r="BF45" s="360"/>
      <c r="BG45" s="360"/>
      <c r="BH45" s="360"/>
      <c r="BI45" s="360"/>
      <c r="BJ45" s="360"/>
      <c r="BK45" s="360"/>
      <c r="BL45" s="360"/>
      <c r="BM45" s="360"/>
      <c r="BN45" s="360"/>
      <c r="BO45" s="360"/>
      <c r="BP45" s="360"/>
      <c r="BR45" s="360" t="s">
        <v>586</v>
      </c>
      <c r="BS45" s="360"/>
      <c r="BT45" s="360"/>
      <c r="BU45" s="360"/>
      <c r="BV45" s="360"/>
      <c r="BW45" s="360"/>
      <c r="BX45" s="360"/>
      <c r="BY45" s="360"/>
      <c r="BZ45" s="360"/>
      <c r="CA45" s="360"/>
      <c r="CB45" s="360"/>
      <c r="CC45" s="360"/>
    </row>
  </sheetData>
  <sheetProtection algorithmName="SHA-512" hashValue="V9kcxRmXrw1n1LQ7YZpvGiFYUSuWONwXsOwnBthIWoM/tQMQWFDUaaWKa9rmh95Dk724ZL/CABDye2AlpBX9cA==" saltValue="UnxBYquwB/FoHj/rDI703w==" spinCount="100000" sheet="1" objects="1" scenarios="1"/>
  <mergeCells count="230">
    <mergeCell ref="H21:K21"/>
    <mergeCell ref="L21:O21"/>
    <mergeCell ref="Y39:Z39"/>
    <mergeCell ref="Y32:AB32"/>
    <mergeCell ref="Y33:AB33"/>
    <mergeCell ref="Y34:AB34"/>
    <mergeCell ref="Y35:AB35"/>
    <mergeCell ref="Y36:AB36"/>
    <mergeCell ref="Y25:AB26"/>
    <mergeCell ref="Y27:AB27"/>
    <mergeCell ref="Y28:AB28"/>
    <mergeCell ref="AA39:AB39"/>
    <mergeCell ref="Y38:AB38"/>
    <mergeCell ref="B24:AB24"/>
    <mergeCell ref="B39:E39"/>
    <mergeCell ref="F35:U35"/>
    <mergeCell ref="V35:W35"/>
    <mergeCell ref="B36:E36"/>
    <mergeCell ref="F36:U36"/>
    <mergeCell ref="V36:W36"/>
    <mergeCell ref="V37:X37"/>
    <mergeCell ref="V38:X38"/>
    <mergeCell ref="B38:E38"/>
    <mergeCell ref="F38:U38"/>
    <mergeCell ref="Y31:AB31"/>
    <mergeCell ref="B37:E37"/>
    <mergeCell ref="F37:U37"/>
    <mergeCell ref="Y37:AB37"/>
    <mergeCell ref="Y29:AB29"/>
    <mergeCell ref="Y30:AB30"/>
    <mergeCell ref="B33:E33"/>
    <mergeCell ref="F33:U33"/>
    <mergeCell ref="V33:W33"/>
    <mergeCell ref="B34:E34"/>
    <mergeCell ref="F34:U34"/>
    <mergeCell ref="V34:W34"/>
    <mergeCell ref="B30:E30"/>
    <mergeCell ref="F30:U30"/>
    <mergeCell ref="V30:W30"/>
    <mergeCell ref="B31:E31"/>
    <mergeCell ref="F31:U31"/>
    <mergeCell ref="B35:E35"/>
    <mergeCell ref="V31:W31"/>
    <mergeCell ref="B32:E32"/>
    <mergeCell ref="F32:U32"/>
    <mergeCell ref="V32:W32"/>
    <mergeCell ref="B25:E26"/>
    <mergeCell ref="F25:U26"/>
    <mergeCell ref="V25:X26"/>
    <mergeCell ref="B27:E27"/>
    <mergeCell ref="F27:U27"/>
    <mergeCell ref="V27:W27"/>
    <mergeCell ref="V28:W28"/>
    <mergeCell ref="B29:E29"/>
    <mergeCell ref="F29:U29"/>
    <mergeCell ref="V29:W29"/>
    <mergeCell ref="B28:E28"/>
    <mergeCell ref="F28:U28"/>
    <mergeCell ref="B22:G22"/>
    <mergeCell ref="H22:K22"/>
    <mergeCell ref="B18:G18"/>
    <mergeCell ref="H18:K18"/>
    <mergeCell ref="B19:G19"/>
    <mergeCell ref="L11:O12"/>
    <mergeCell ref="L13:O13"/>
    <mergeCell ref="L14:O14"/>
    <mergeCell ref="L15:O15"/>
    <mergeCell ref="L16:O16"/>
    <mergeCell ref="L17:O17"/>
    <mergeCell ref="L22:M22"/>
    <mergeCell ref="N22:O22"/>
    <mergeCell ref="H17:K17"/>
    <mergeCell ref="B14:G14"/>
    <mergeCell ref="H14:K14"/>
    <mergeCell ref="B15:G15"/>
    <mergeCell ref="H15:K15"/>
    <mergeCell ref="L18:O18"/>
    <mergeCell ref="L19:O19"/>
    <mergeCell ref="L20:O20"/>
    <mergeCell ref="B20:G20"/>
    <mergeCell ref="H20:K20"/>
    <mergeCell ref="B21:G21"/>
    <mergeCell ref="D43:AB43"/>
    <mergeCell ref="D44:AB44"/>
    <mergeCell ref="D45:AB45"/>
    <mergeCell ref="B5:F5"/>
    <mergeCell ref="B3:F4"/>
    <mergeCell ref="B10:O10"/>
    <mergeCell ref="Q10:AB10"/>
    <mergeCell ref="D41:AB41"/>
    <mergeCell ref="D42:AB42"/>
    <mergeCell ref="Q11:AB12"/>
    <mergeCell ref="AA22:AB22"/>
    <mergeCell ref="X22:Z22"/>
    <mergeCell ref="Q22:W22"/>
    <mergeCell ref="B11:G12"/>
    <mergeCell ref="H11:K12"/>
    <mergeCell ref="B13:G13"/>
    <mergeCell ref="H13:K13"/>
    <mergeCell ref="B6:F6"/>
    <mergeCell ref="B7:F7"/>
    <mergeCell ref="B8:F8"/>
    <mergeCell ref="H19:K19"/>
    <mergeCell ref="B16:G16"/>
    <mergeCell ref="H16:K16"/>
    <mergeCell ref="B17:G17"/>
    <mergeCell ref="Q20:AB20"/>
    <mergeCell ref="AC1:BC2"/>
    <mergeCell ref="AC3:AG4"/>
    <mergeCell ref="AC5:AG5"/>
    <mergeCell ref="AH5:BC5"/>
    <mergeCell ref="AC6:AG6"/>
    <mergeCell ref="AH6:BC6"/>
    <mergeCell ref="AC7:AG7"/>
    <mergeCell ref="Q13:AB13"/>
    <mergeCell ref="Q14:AB14"/>
    <mergeCell ref="Q15:AB15"/>
    <mergeCell ref="Q16:AB16"/>
    <mergeCell ref="Q17:AB17"/>
    <mergeCell ref="Q18:AB18"/>
    <mergeCell ref="B1:AB2"/>
    <mergeCell ref="G3:AB4"/>
    <mergeCell ref="G5:AB5"/>
    <mergeCell ref="G6:AB6"/>
    <mergeCell ref="G7:AB7"/>
    <mergeCell ref="G8:AB8"/>
    <mergeCell ref="AE44:BC44"/>
    <mergeCell ref="AE45:BC45"/>
    <mergeCell ref="AF11:AR12"/>
    <mergeCell ref="AS11:AW12"/>
    <mergeCell ref="AF13:AR13"/>
    <mergeCell ref="AS13:AW13"/>
    <mergeCell ref="AF14:AR14"/>
    <mergeCell ref="AS14:AW14"/>
    <mergeCell ref="AF15:AR15"/>
    <mergeCell ref="AS15:AW15"/>
    <mergeCell ref="AE41:BC41"/>
    <mergeCell ref="AE42:BC42"/>
    <mergeCell ref="AE43:BC43"/>
    <mergeCell ref="AX20:AZ20"/>
    <mergeCell ref="AS28:AW28"/>
    <mergeCell ref="AX19:AZ19"/>
    <mergeCell ref="AF29:AR29"/>
    <mergeCell ref="AS29:AW29"/>
    <mergeCell ref="AF30:AR30"/>
    <mergeCell ref="AX14:AZ14"/>
    <mergeCell ref="AX11:AZ12"/>
    <mergeCell ref="AX13:AZ13"/>
    <mergeCell ref="AF17:AR17"/>
    <mergeCell ref="AS17:AW17"/>
    <mergeCell ref="B41:C41"/>
    <mergeCell ref="AC41:AD41"/>
    <mergeCell ref="AF10:AZ10"/>
    <mergeCell ref="AV22:AX22"/>
    <mergeCell ref="AY22:AZ22"/>
    <mergeCell ref="AF25:AR26"/>
    <mergeCell ref="AS25:AW26"/>
    <mergeCell ref="AF27:AR27"/>
    <mergeCell ref="AS27:AW27"/>
    <mergeCell ref="AF28:AR28"/>
    <mergeCell ref="AX15:AZ15"/>
    <mergeCell ref="AX16:AZ16"/>
    <mergeCell ref="AX17:AZ17"/>
    <mergeCell ref="AX18:AZ18"/>
    <mergeCell ref="AS18:AW18"/>
    <mergeCell ref="AF19:AR19"/>
    <mergeCell ref="AS19:AW19"/>
    <mergeCell ref="AF20:AR20"/>
    <mergeCell ref="AS20:AW20"/>
    <mergeCell ref="AF22:AR22"/>
    <mergeCell ref="AF18:AR18"/>
    <mergeCell ref="AF16:AR16"/>
    <mergeCell ref="AS16:AW16"/>
    <mergeCell ref="Q19:AB19"/>
    <mergeCell ref="AV32:AX32"/>
    <mergeCell ref="AY32:AZ32"/>
    <mergeCell ref="AF24:AZ24"/>
    <mergeCell ref="AH3:AP4"/>
    <mergeCell ref="AZ3:BC4"/>
    <mergeCell ref="AQ3:AY4"/>
    <mergeCell ref="AS30:AW30"/>
    <mergeCell ref="AF31:AR31"/>
    <mergeCell ref="AS31:AW31"/>
    <mergeCell ref="AF32:AR32"/>
    <mergeCell ref="AX25:AZ26"/>
    <mergeCell ref="AX27:AZ27"/>
    <mergeCell ref="AX28:AZ28"/>
    <mergeCell ref="AX29:AZ29"/>
    <mergeCell ref="AX30:AZ30"/>
    <mergeCell ref="AX31:AZ31"/>
    <mergeCell ref="AH7:BC7"/>
    <mergeCell ref="AC8:AG8"/>
    <mergeCell ref="AH8:BC8"/>
    <mergeCell ref="BD1:CD2"/>
    <mergeCell ref="BE22:BI22"/>
    <mergeCell ref="BE23:BI23"/>
    <mergeCell ref="BE24:BI24"/>
    <mergeCell ref="BE25:BI25"/>
    <mergeCell ref="BJ22:CC22"/>
    <mergeCell ref="BJ23:CC23"/>
    <mergeCell ref="BJ24:CC24"/>
    <mergeCell ref="BJ25:CC25"/>
    <mergeCell ref="BE12:BV12"/>
    <mergeCell ref="BE13:BV13"/>
    <mergeCell ref="BE14:BV14"/>
    <mergeCell ref="BE15:BV15"/>
    <mergeCell ref="BE16:BV16"/>
    <mergeCell ref="BE17:BV17"/>
    <mergeCell ref="BE18:BV18"/>
    <mergeCell ref="BE39:BP39"/>
    <mergeCell ref="BR39:CC39"/>
    <mergeCell ref="BE45:BP45"/>
    <mergeCell ref="BR45:CC45"/>
    <mergeCell ref="BE10:BV11"/>
    <mergeCell ref="BW10:BY11"/>
    <mergeCell ref="BZ10:CC11"/>
    <mergeCell ref="BW12:BY12"/>
    <mergeCell ref="BW13:BY13"/>
    <mergeCell ref="BW14:BY14"/>
    <mergeCell ref="BW15:BY15"/>
    <mergeCell ref="BW16:BY16"/>
    <mergeCell ref="BW17:BY17"/>
    <mergeCell ref="BW18:BY18"/>
    <mergeCell ref="BZ12:CC12"/>
    <mergeCell ref="BZ13:CC13"/>
    <mergeCell ref="BZ14:CC14"/>
    <mergeCell ref="BZ15:CC15"/>
    <mergeCell ref="BZ16:CC16"/>
    <mergeCell ref="BZ17:CC17"/>
    <mergeCell ref="BZ18:CC18"/>
  </mergeCells>
  <phoneticPr fontId="13" type="noConversion"/>
  <conditionalFormatting sqref="B27:E38">
    <cfRule type="expression" dxfId="336" priority="10">
      <formula>Y27&lt;&gt;0</formula>
    </cfRule>
  </conditionalFormatting>
  <conditionalFormatting sqref="B13:G21">
    <cfRule type="expression" dxfId="335" priority="26">
      <formula>L13&lt;&gt;0</formula>
    </cfRule>
  </conditionalFormatting>
  <conditionalFormatting sqref="F27:U38">
    <cfRule type="expression" dxfId="334" priority="9">
      <formula>Y27&lt;&gt;0</formula>
    </cfRule>
  </conditionalFormatting>
  <conditionalFormatting sqref="H13:K21">
    <cfRule type="expression" dxfId="333" priority="25">
      <formula>L13&lt;&gt;0</formula>
    </cfRule>
  </conditionalFormatting>
  <conditionalFormatting sqref="L13:O21">
    <cfRule type="expression" dxfId="332" priority="24">
      <formula>L13&lt;&gt;0</formula>
    </cfRule>
  </conditionalFormatting>
  <conditionalFormatting sqref="Q13:AB21">
    <cfRule type="expression" dxfId="331" priority="23">
      <formula>Q13&lt;&gt;""</formula>
    </cfRule>
  </conditionalFormatting>
  <conditionalFormatting sqref="V27:W36">
    <cfRule type="expression" dxfId="330" priority="13">
      <formula>Y27&lt;&gt;0</formula>
    </cfRule>
  </conditionalFormatting>
  <conditionalFormatting sqref="V37:X38">
    <cfRule type="expression" dxfId="329" priority="8">
      <formula>Y37&lt;&gt;0</formula>
    </cfRule>
  </conditionalFormatting>
  <conditionalFormatting sqref="X27:X36">
    <cfRule type="expression" dxfId="328" priority="12">
      <formula>Y27&lt;&gt;0</formula>
    </cfRule>
  </conditionalFormatting>
  <conditionalFormatting sqref="Y27:AB38">
    <cfRule type="expression" dxfId="327" priority="7">
      <formula>Y27&lt;&gt;0</formula>
    </cfRule>
  </conditionalFormatting>
  <conditionalFormatting sqref="AF13:AL21 AM15:AR19 AM27:AR28 AF27:AL31">
    <cfRule type="expression" dxfId="326" priority="6">
      <formula>AX13&lt;&gt;0</formula>
    </cfRule>
  </conditionalFormatting>
  <conditionalFormatting sqref="AM13:AR14">
    <cfRule type="expression" dxfId="325" priority="517">
      <formula>BE24&lt;&gt;0</formula>
    </cfRule>
  </conditionalFormatting>
  <conditionalFormatting sqref="AM20:AR21">
    <cfRule type="expression" dxfId="324" priority="518">
      <formula>#REF!&lt;&gt;0</formula>
    </cfRule>
  </conditionalFormatting>
  <conditionalFormatting sqref="AM29:AR31">
    <cfRule type="expression" dxfId="323" priority="521">
      <formula>BE34&lt;&gt;0</formula>
    </cfRule>
  </conditionalFormatting>
  <conditionalFormatting sqref="AS13:AW21">
    <cfRule type="expression" dxfId="322" priority="5">
      <formula>AX13&lt;&gt;0</formula>
    </cfRule>
  </conditionalFormatting>
  <conditionalFormatting sqref="AS27:AW31">
    <cfRule type="expression" dxfId="321" priority="2">
      <formula>AX27&lt;&gt;0</formula>
    </cfRule>
  </conditionalFormatting>
  <conditionalFormatting sqref="AX13:AZ21">
    <cfRule type="expression" dxfId="320" priority="4">
      <formula>AX13&lt;&gt;0</formula>
    </cfRule>
  </conditionalFormatting>
  <conditionalFormatting sqref="AX27:AZ31">
    <cfRule type="expression" dxfId="319" priority="1">
      <formula>AX27&lt;&gt;0</formula>
    </cfRule>
  </conditionalFormatting>
  <printOptions horizontalCentered="1" verticalCentered="1"/>
  <pageMargins left="0.23622047244094491" right="0.23622047244094491" top="0.35433070866141736" bottom="0.35433070866141736"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3329E-0CC6-46A3-8096-9E345AF850B6}">
  <dimension ref="A1:P84"/>
  <sheetViews>
    <sheetView workbookViewId="0">
      <selection activeCell="C48" sqref="C48"/>
    </sheetView>
  </sheetViews>
  <sheetFormatPr baseColWidth="10" defaultRowHeight="15" x14ac:dyDescent="0.25"/>
  <cols>
    <col min="2" max="2" width="17.5703125" customWidth="1"/>
    <col min="3" max="3" width="16" style="269" customWidth="1"/>
    <col min="4" max="5" width="11.42578125" style="269"/>
  </cols>
  <sheetData>
    <row r="1" spans="1:5" x14ac:dyDescent="0.25">
      <c r="A1" s="3" t="s">
        <v>434</v>
      </c>
    </row>
    <row r="3" spans="1:5" x14ac:dyDescent="0.25">
      <c r="C3" s="270" t="str">
        <f>IF(AND('Bon de commande'!AN91=0,'Bon de commande'!G81="",'Bon de commande'!G82="",'Bon de commande'!G83="",'Bon de commande'!G784="",'Bon de commande'!G85="",'Bon de commande'!G86="",'Bon de commande'!G87="",'Bon de commande'!G88="",'Bon de commande'!G89="",'Bon de commande'!G90=""),"non","oui")</f>
        <v>non</v>
      </c>
    </row>
    <row r="4" spans="1:5" x14ac:dyDescent="0.25">
      <c r="B4" s="1"/>
      <c r="C4" s="75" t="s">
        <v>433</v>
      </c>
      <c r="D4" s="64" t="s">
        <v>27</v>
      </c>
      <c r="E4" s="64" t="s">
        <v>30</v>
      </c>
    </row>
    <row r="5" spans="1:5" x14ac:dyDescent="0.25">
      <c r="B5" s="220" t="s">
        <v>432</v>
      </c>
      <c r="C5" s="64"/>
      <c r="D5" s="64">
        <v>1</v>
      </c>
      <c r="E5" s="64">
        <v>2</v>
      </c>
    </row>
    <row r="6" spans="1:5" x14ac:dyDescent="0.25">
      <c r="B6" s="271">
        <v>0</v>
      </c>
      <c r="C6" s="269">
        <v>1</v>
      </c>
      <c r="D6" s="269" t="str">
        <f>"?"</f>
        <v>?</v>
      </c>
      <c r="E6" s="269" t="str">
        <f>"?"</f>
        <v>?</v>
      </c>
    </row>
    <row r="7" spans="1:5" x14ac:dyDescent="0.25">
      <c r="B7" s="271" t="s">
        <v>30</v>
      </c>
      <c r="C7" s="269">
        <v>2</v>
      </c>
      <c r="D7" s="269" t="str">
        <f>"?"</f>
        <v>?</v>
      </c>
      <c r="E7" s="269" t="str">
        <f>"non"</f>
        <v>non</v>
      </c>
    </row>
    <row r="8" spans="1:5" x14ac:dyDescent="0.25">
      <c r="B8" s="271" t="s">
        <v>27</v>
      </c>
      <c r="C8" s="269">
        <v>3</v>
      </c>
      <c r="D8" s="269" t="str">
        <f>"oui"</f>
        <v>oui</v>
      </c>
      <c r="E8" s="269" t="str">
        <f>IF('Bon de commande'!O144=0,"?","non")</f>
        <v>?</v>
      </c>
    </row>
    <row r="10" spans="1:5" x14ac:dyDescent="0.25">
      <c r="B10" s="272" t="str" cm="1">
        <f t="array" ref="B10">INDEX(D6:E8,VLOOKUP('Formulaire unique'!Y74,'Matrice Gestion du temps'!B6:C8,2,FALSE),HLOOKUP('Matrice Gestion du temps'!C3,'Matrice Gestion du temps'!D4:E5,2,FALSE))</f>
        <v>?</v>
      </c>
    </row>
    <row r="12" spans="1:5" x14ac:dyDescent="0.25">
      <c r="A12" s="3" t="s">
        <v>435</v>
      </c>
    </row>
    <row r="14" spans="1:5" x14ac:dyDescent="0.25">
      <c r="C14" s="270" t="str">
        <f>IF(AND('Bon de commande'!X50=0,'Bon de commande'!Z61=0),"non","oui")</f>
        <v>non</v>
      </c>
    </row>
    <row r="15" spans="1:5" x14ac:dyDescent="0.25">
      <c r="B15" s="1"/>
      <c r="C15" s="75" t="s">
        <v>433</v>
      </c>
      <c r="D15" s="64" t="s">
        <v>27</v>
      </c>
      <c r="E15" s="64" t="s">
        <v>30</v>
      </c>
    </row>
    <row r="16" spans="1:5" x14ac:dyDescent="0.25">
      <c r="B16" s="220" t="s">
        <v>432</v>
      </c>
      <c r="C16" s="64"/>
      <c r="D16" s="64">
        <v>1</v>
      </c>
      <c r="E16" s="64">
        <v>2</v>
      </c>
    </row>
    <row r="17" spans="1:5" x14ac:dyDescent="0.25">
      <c r="B17" s="271">
        <v>0</v>
      </c>
      <c r="C17" s="269">
        <v>1</v>
      </c>
      <c r="D17" s="269" t="str">
        <f>"?"</f>
        <v>?</v>
      </c>
      <c r="E17" s="269" t="str">
        <f>"?"</f>
        <v>?</v>
      </c>
    </row>
    <row r="18" spans="1:5" x14ac:dyDescent="0.25">
      <c r="B18" s="271" t="s">
        <v>30</v>
      </c>
      <c r="C18" s="269">
        <v>2</v>
      </c>
      <c r="D18" s="269" t="str">
        <f>"?"</f>
        <v>?</v>
      </c>
      <c r="E18" s="269" t="str">
        <f>"non"</f>
        <v>non</v>
      </c>
    </row>
    <row r="19" spans="1:5" x14ac:dyDescent="0.25">
      <c r="B19" s="271" t="s">
        <v>27</v>
      </c>
      <c r="C19" s="269">
        <v>3</v>
      </c>
      <c r="D19" s="269" t="str">
        <f>"oui"</f>
        <v>oui</v>
      </c>
      <c r="E19" s="269" t="str">
        <f>IF('Bon de commande'!O144=0,"?","non")</f>
        <v>?</v>
      </c>
    </row>
    <row r="21" spans="1:5" x14ac:dyDescent="0.25">
      <c r="B21" s="272" t="str" cm="1">
        <f t="array" ref="B21">INDEX(D17:E19,VLOOKUP('Formulaire unique'!Y74,'Matrice Gestion du temps'!B17:C19,2,FALSE),HLOOKUP('Matrice Gestion du temps'!C14,'Matrice Gestion du temps'!D15:E16,2,FALSE))</f>
        <v>?</v>
      </c>
    </row>
    <row r="23" spans="1:5" x14ac:dyDescent="0.25">
      <c r="A23" s="3" t="s">
        <v>436</v>
      </c>
    </row>
    <row r="25" spans="1:5" x14ac:dyDescent="0.25">
      <c r="C25" s="270" t="str">
        <f>IF(AND('Bon de commande'!C105="",'Bon de commande'!C106="",'Bon de commande'!C107=""),"non","oui")</f>
        <v>non</v>
      </c>
    </row>
    <row r="26" spans="1:5" x14ac:dyDescent="0.25">
      <c r="B26" s="1"/>
      <c r="C26" s="75" t="s">
        <v>433</v>
      </c>
      <c r="D26" s="64" t="s">
        <v>27</v>
      </c>
      <c r="E26" s="64" t="s">
        <v>30</v>
      </c>
    </row>
    <row r="27" spans="1:5" x14ac:dyDescent="0.25">
      <c r="B27" s="220" t="s">
        <v>432</v>
      </c>
      <c r="C27" s="64"/>
      <c r="D27" s="64">
        <v>1</v>
      </c>
      <c r="E27" s="64">
        <v>2</v>
      </c>
    </row>
    <row r="28" spans="1:5" x14ac:dyDescent="0.25">
      <c r="B28" s="271">
        <v>0</v>
      </c>
      <c r="C28" s="269">
        <v>1</v>
      </c>
      <c r="D28" s="269" t="str">
        <f>"?"</f>
        <v>?</v>
      </c>
      <c r="E28" s="269" t="str">
        <f>"?"</f>
        <v>?</v>
      </c>
    </row>
    <row r="29" spans="1:5" x14ac:dyDescent="0.25">
      <c r="B29" s="271" t="s">
        <v>30</v>
      </c>
      <c r="C29" s="269">
        <v>2</v>
      </c>
      <c r="D29" s="269" t="str">
        <f>"?"</f>
        <v>?</v>
      </c>
      <c r="E29" s="269" t="str">
        <f>"non"</f>
        <v>non</v>
      </c>
    </row>
    <row r="30" spans="1:5" x14ac:dyDescent="0.25">
      <c r="B30" s="271" t="s">
        <v>27</v>
      </c>
      <c r="C30" s="269">
        <v>3</v>
      </c>
      <c r="D30" s="269" t="str">
        <f>"oui"</f>
        <v>oui</v>
      </c>
      <c r="E30" s="269" t="str">
        <f>IF('Bon de commande'!O144=0,"?","non")</f>
        <v>?</v>
      </c>
    </row>
    <row r="32" spans="1:5" x14ac:dyDescent="0.25">
      <c r="B32" s="272" t="str" cm="1">
        <f t="array" ref="B32">INDEX(D28:E30,VLOOKUP('Formulaire unique'!Y74,'Matrice Gestion du temps'!B28:C30,2,FALSE),HLOOKUP('Matrice Gestion du temps'!C25,'Matrice Gestion du temps'!D26:E27,2,FALSE))</f>
        <v>?</v>
      </c>
    </row>
    <row r="34" spans="1:5" x14ac:dyDescent="0.25">
      <c r="A34" s="3" t="s">
        <v>437</v>
      </c>
    </row>
    <row r="36" spans="1:5" x14ac:dyDescent="0.25">
      <c r="C36" s="270" t="str">
        <f>IF(AND('Bon de commande'!AB122=0,'Bon de commande'!C120="",'Bon de commande'!C121=""),"non","oui")</f>
        <v>non</v>
      </c>
    </row>
    <row r="37" spans="1:5" x14ac:dyDescent="0.25">
      <c r="B37" s="1"/>
      <c r="C37" s="75" t="s">
        <v>433</v>
      </c>
      <c r="D37" s="64" t="s">
        <v>27</v>
      </c>
      <c r="E37" s="64" t="s">
        <v>30</v>
      </c>
    </row>
    <row r="38" spans="1:5" x14ac:dyDescent="0.25">
      <c r="B38" s="220" t="s">
        <v>432</v>
      </c>
      <c r="C38" s="64"/>
      <c r="D38" s="64">
        <v>1</v>
      </c>
      <c r="E38" s="64">
        <v>2</v>
      </c>
    </row>
    <row r="39" spans="1:5" x14ac:dyDescent="0.25">
      <c r="B39" s="271">
        <v>0</v>
      </c>
      <c r="C39" s="269">
        <v>1</v>
      </c>
      <c r="D39" s="269" t="str">
        <f>"?"</f>
        <v>?</v>
      </c>
      <c r="E39" s="269" t="str">
        <f>"?"</f>
        <v>?</v>
      </c>
    </row>
    <row r="40" spans="1:5" x14ac:dyDescent="0.25">
      <c r="B40" s="271" t="s">
        <v>30</v>
      </c>
      <c r="C40" s="269">
        <v>2</v>
      </c>
      <c r="D40" s="269" t="str">
        <f>"?"</f>
        <v>?</v>
      </c>
      <c r="E40" s="269" t="str">
        <f>"non"</f>
        <v>non</v>
      </c>
    </row>
    <row r="41" spans="1:5" x14ac:dyDescent="0.25">
      <c r="B41" s="271" t="s">
        <v>27</v>
      </c>
      <c r="C41" s="269">
        <v>3</v>
      </c>
      <c r="D41" s="269" t="str">
        <f>"oui"</f>
        <v>oui</v>
      </c>
      <c r="E41" s="269" t="str">
        <f>"non"</f>
        <v>non</v>
      </c>
    </row>
    <row r="43" spans="1:5" x14ac:dyDescent="0.25">
      <c r="B43" s="272" t="str" cm="1">
        <f t="array" ref="B43">INDEX(D39:E41,VLOOKUP('Formulaire unique'!Y74,'Matrice Gestion du temps'!B39:C41,2,FALSE),HLOOKUP('Matrice Gestion du temps'!C36,'Matrice Gestion du temps'!D37:E38,2,FALSE))</f>
        <v>?</v>
      </c>
    </row>
    <row r="45" spans="1:5" x14ac:dyDescent="0.25">
      <c r="A45" s="3" t="s">
        <v>438</v>
      </c>
    </row>
    <row r="47" spans="1:5" x14ac:dyDescent="0.25">
      <c r="C47" s="270" t="str">
        <f>IF(AND('Bon de commande'!L31="",'Bon de commande'!X50=0,'Bon de commande'!Z61=0,'Bon de commande'!AN91=0,'Bon de commande'!G81="",'Bon de commande'!G82="",'Bon de commande'!G83="",'Bon de commande'!G84="",'Bon de commande'!G85,"",'Bon de commande'!G86="",'Bon de commande'!G87="",'Bon de commande'!G88="",'Bon de commande'!G89="",'Bon de commande'!G90="",'Bon de commande'!AB108=0,'Bon de commande'!C105="",'Bon de commande'!C106="",'Bon de commande'!C107="",'Bon de commande'!AB122=0,'Bon de commande'!C120="",'Bon de commande'!C121="",'Bon de commande'!O144=0),"non","oui")</f>
        <v>non</v>
      </c>
    </row>
    <row r="48" spans="1:5" x14ac:dyDescent="0.25">
      <c r="B48" s="1"/>
      <c r="C48" s="75" t="s">
        <v>433</v>
      </c>
      <c r="D48" s="64" t="s">
        <v>27</v>
      </c>
      <c r="E48" s="64" t="s">
        <v>30</v>
      </c>
    </row>
    <row r="49" spans="1:16" x14ac:dyDescent="0.25">
      <c r="B49" s="220" t="s">
        <v>432</v>
      </c>
      <c r="C49" s="64"/>
      <c r="D49" s="64">
        <v>1</v>
      </c>
      <c r="E49" s="64">
        <v>2</v>
      </c>
    </row>
    <row r="50" spans="1:16" x14ac:dyDescent="0.25">
      <c r="B50" s="271">
        <v>0</v>
      </c>
      <c r="C50" s="269">
        <v>1</v>
      </c>
      <c r="D50" s="269" t="str">
        <f>"Demander au client"</f>
        <v>Demander au client</v>
      </c>
      <c r="E50" s="269" t="str">
        <f>IF('Formulaire unique'!AA63="oui","non","?")</f>
        <v>?</v>
      </c>
    </row>
    <row r="51" spans="1:16" x14ac:dyDescent="0.25">
      <c r="B51" s="271" t="s">
        <v>30</v>
      </c>
      <c r="C51" s="269">
        <v>2</v>
      </c>
      <c r="D51" s="269" t="str">
        <f>"Demander au client"</f>
        <v>Demander au client</v>
      </c>
      <c r="E51" s="269" t="str">
        <f>"non"</f>
        <v>non</v>
      </c>
    </row>
    <row r="52" spans="1:16" x14ac:dyDescent="0.25">
      <c r="B52" s="271" t="s">
        <v>27</v>
      </c>
      <c r="C52" s="269">
        <v>3</v>
      </c>
      <c r="D52" s="269" t="str">
        <f>"oui"</f>
        <v>oui</v>
      </c>
      <c r="E52" s="269" t="str">
        <f>"À VENIR"</f>
        <v>À VENIR</v>
      </c>
    </row>
    <row r="54" spans="1:16" x14ac:dyDescent="0.25">
      <c r="B54" s="272" t="str" cm="1">
        <f t="array" ref="B54">INDEX(D50:E52,VLOOKUP('Formulaire unique'!Y74,'Matrice Gestion du temps'!B50:C52,2,FALSE),HLOOKUP('Matrice Gestion du temps'!C47,'Matrice Gestion du temps'!D48:E49,2,FALSE))</f>
        <v>?</v>
      </c>
    </row>
    <row r="56" spans="1:16" x14ac:dyDescent="0.25">
      <c r="A56" t="s">
        <v>439</v>
      </c>
    </row>
    <row r="57" spans="1:16" x14ac:dyDescent="0.25">
      <c r="A57" t="s">
        <v>466</v>
      </c>
    </row>
    <row r="59" spans="1:16" x14ac:dyDescent="0.25">
      <c r="A59" s="3" t="s">
        <v>9</v>
      </c>
    </row>
    <row r="61" spans="1:16" ht="15.75" x14ac:dyDescent="0.25">
      <c r="C61" s="270" t="str">
        <f>IF(OR(C14="oui",C3="oui"),"oui","non")</f>
        <v>non</v>
      </c>
      <c r="G61" s="422" t="s">
        <v>523</v>
      </c>
      <c r="H61" s="422"/>
      <c r="I61" s="422"/>
      <c r="J61" s="422"/>
      <c r="K61" s="422"/>
      <c r="M61" s="422" t="s">
        <v>524</v>
      </c>
      <c r="N61" s="422"/>
      <c r="O61" s="422"/>
      <c r="P61" s="422"/>
    </row>
    <row r="62" spans="1:16" x14ac:dyDescent="0.25">
      <c r="C62" s="273" t="s">
        <v>519</v>
      </c>
      <c r="D62" s="269" t="s">
        <v>27</v>
      </c>
      <c r="E62" s="269" t="s">
        <v>30</v>
      </c>
      <c r="H62" s="274" t="s">
        <v>521</v>
      </c>
      <c r="I62" s="269" t="s">
        <v>520</v>
      </c>
      <c r="J62" s="269" t="s">
        <v>27</v>
      </c>
      <c r="K62" s="269" t="s">
        <v>30</v>
      </c>
      <c r="N62" s="273" t="s">
        <v>224</v>
      </c>
      <c r="O62" s="269">
        <v>0</v>
      </c>
      <c r="P62" s="269" t="str">
        <f>'Menus déroulant'!F6</f>
        <v>Autre</v>
      </c>
    </row>
    <row r="63" spans="1:16" x14ac:dyDescent="0.25">
      <c r="B63" s="3" t="s">
        <v>518</v>
      </c>
      <c r="D63" s="269">
        <v>1</v>
      </c>
      <c r="E63" s="269">
        <v>2</v>
      </c>
      <c r="G63" s="3" t="s">
        <v>522</v>
      </c>
      <c r="I63" s="269">
        <v>1</v>
      </c>
      <c r="J63" s="269">
        <v>2</v>
      </c>
      <c r="K63" s="269">
        <v>3</v>
      </c>
      <c r="M63" s="3" t="s">
        <v>521</v>
      </c>
      <c r="N63" s="64"/>
      <c r="O63" s="64">
        <v>1</v>
      </c>
      <c r="P63" s="64">
        <v>2</v>
      </c>
    </row>
    <row r="64" spans="1:16" x14ac:dyDescent="0.25">
      <c r="B64" s="271">
        <v>0</v>
      </c>
      <c r="C64" s="269">
        <v>1</v>
      </c>
      <c r="D64" s="269" t="s">
        <v>520</v>
      </c>
      <c r="E64" s="269" t="s">
        <v>520</v>
      </c>
      <c r="G64" s="271">
        <v>0</v>
      </c>
      <c r="H64" s="269">
        <v>1</v>
      </c>
      <c r="I64" s="269" t="s">
        <v>520</v>
      </c>
      <c r="J64" s="269" t="s">
        <v>520</v>
      </c>
      <c r="K64" s="269" t="s">
        <v>520</v>
      </c>
      <c r="M64" s="269" t="s">
        <v>520</v>
      </c>
      <c r="N64" s="64">
        <v>1</v>
      </c>
      <c r="O64" s="64" t="s">
        <v>520</v>
      </c>
      <c r="P64" s="64" t="s">
        <v>520</v>
      </c>
    </row>
    <row r="65" spans="1:16" x14ac:dyDescent="0.25">
      <c r="B65" s="271" t="s">
        <v>27</v>
      </c>
      <c r="C65" s="269">
        <v>2</v>
      </c>
      <c r="D65" s="269" t="s">
        <v>27</v>
      </c>
      <c r="E65" s="269" t="str">
        <f>IF(C25="oui","non","?")</f>
        <v>?</v>
      </c>
      <c r="G65" s="271" t="s">
        <v>30</v>
      </c>
      <c r="H65" s="269">
        <v>2</v>
      </c>
      <c r="I65" s="269" t="s">
        <v>30</v>
      </c>
      <c r="J65" s="269" t="s">
        <v>30</v>
      </c>
      <c r="K65" s="269" t="s">
        <v>30</v>
      </c>
      <c r="M65" s="269" t="s">
        <v>27</v>
      </c>
      <c r="N65" s="64">
        <v>2</v>
      </c>
      <c r="O65" s="64" t="s">
        <v>27</v>
      </c>
      <c r="P65" s="64" t="s">
        <v>27</v>
      </c>
    </row>
    <row r="66" spans="1:16" x14ac:dyDescent="0.25">
      <c r="B66" s="271" t="s">
        <v>30</v>
      </c>
      <c r="C66" s="269">
        <v>3</v>
      </c>
      <c r="D66" s="269" t="s">
        <v>520</v>
      </c>
      <c r="E66" s="269" t="s">
        <v>30</v>
      </c>
      <c r="G66" s="271" t="s">
        <v>27</v>
      </c>
      <c r="H66" s="269">
        <v>3</v>
      </c>
      <c r="I66" s="269" t="s">
        <v>520</v>
      </c>
      <c r="J66" s="269" t="s">
        <v>27</v>
      </c>
      <c r="K66" s="269" t="s">
        <v>30</v>
      </c>
      <c r="M66" s="269" t="s">
        <v>30</v>
      </c>
      <c r="N66" s="64">
        <v>3</v>
      </c>
      <c r="O66" s="64" t="s">
        <v>30</v>
      </c>
      <c r="P66" s="64" t="s">
        <v>30</v>
      </c>
    </row>
    <row r="67" spans="1:16" x14ac:dyDescent="0.25">
      <c r="G67" s="271" t="s">
        <v>252</v>
      </c>
      <c r="H67" s="269">
        <v>4</v>
      </c>
      <c r="I67" s="269" t="s">
        <v>520</v>
      </c>
      <c r="J67" s="269" t="s">
        <v>27</v>
      </c>
      <c r="K67" s="269" t="s">
        <v>30</v>
      </c>
    </row>
    <row r="68" spans="1:16" x14ac:dyDescent="0.25">
      <c r="B68" s="275" t="str" cm="1">
        <f t="array" ref="B68">INDEX(D64:E66,VLOOKUP('Formulaire unique'!Y74,'Matrice Gestion du temps'!B64:C66,2,FALSE),HLOOKUP('Matrice Gestion du temps'!C61,'Matrice Gestion du temps'!D62:E63,2,FALSE))</f>
        <v>?</v>
      </c>
      <c r="G68" s="167" t="str" cm="1">
        <f t="array" ref="G68">INDEX(I64:K67,VLOOKUP('Formulaire unique'!AF111,'Matrice Gestion du temps'!G64:H67,2,FALSE),HLOOKUP(B68,I62:K63,2,FALSE))</f>
        <v>?</v>
      </c>
      <c r="M68" s="272" t="str" cm="1">
        <f t="array" ref="M68">INDEX(O64:P66,VLOOKUP(B68,M64:N66,2,FALSE),HLOOKUP('Formulaire unique'!W89,'Matrice Gestion du temps'!O62:P63,2,FALSE))</f>
        <v>?</v>
      </c>
    </row>
    <row r="70" spans="1:16" x14ac:dyDescent="0.25">
      <c r="A70" s="3" t="s">
        <v>461</v>
      </c>
    </row>
    <row r="72" spans="1:16" x14ac:dyDescent="0.25">
      <c r="C72" s="270" t="str">
        <f>IF('Jeudi de financement - Asso'!AL200="oui","oui","non")</f>
        <v>non</v>
      </c>
    </row>
    <row r="73" spans="1:16" x14ac:dyDescent="0.25">
      <c r="C73" s="274" t="s">
        <v>462</v>
      </c>
      <c r="D73" s="269" t="s">
        <v>30</v>
      </c>
      <c r="E73" s="269" t="s">
        <v>27</v>
      </c>
    </row>
    <row r="74" spans="1:16" x14ac:dyDescent="0.25">
      <c r="B74" s="276" t="s">
        <v>461</v>
      </c>
      <c r="D74" s="269">
        <v>1</v>
      </c>
      <c r="E74" s="269">
        <v>2</v>
      </c>
    </row>
    <row r="75" spans="1:16" x14ac:dyDescent="0.25">
      <c r="B75">
        <v>0</v>
      </c>
      <c r="C75" s="269">
        <v>1</v>
      </c>
      <c r="D75" s="269" t="str">
        <f>""</f>
        <v/>
      </c>
      <c r="E75" s="277" t="str">
        <f>A82</f>
        <v>Jeudi de financement - Formulaire incomplet</v>
      </c>
    </row>
    <row r="76" spans="1:16" x14ac:dyDescent="0.25">
      <c r="B76" s="271" t="s">
        <v>30</v>
      </c>
      <c r="C76" s="269">
        <v>2</v>
      </c>
      <c r="D76" s="269" t="str">
        <f>""</f>
        <v/>
      </c>
      <c r="E76" s="277" t="str">
        <f>A83</f>
        <v>Jeudi de financement rempli - Tentative de demande via un document non vierge</v>
      </c>
    </row>
    <row r="77" spans="1:16" x14ac:dyDescent="0.25">
      <c r="B77" s="271" t="s">
        <v>27</v>
      </c>
      <c r="C77" s="269">
        <v>3</v>
      </c>
      <c r="D77" s="277" t="str">
        <f>A81</f>
        <v>Jeudi de financement - Formulaire incomplet</v>
      </c>
      <c r="E77" s="277" t="str">
        <f>A84</f>
        <v>Jeudi de financement</v>
      </c>
    </row>
    <row r="78" spans="1:16" x14ac:dyDescent="0.25">
      <c r="B78" s="272" t="str" cm="1">
        <f t="array" ref="B78">INDEX(D75:E77,VLOOKUP('Formulaire unique'!AA63,'Matrice Gestion du temps'!B75:C77,2,FALSE),HLOOKUP('Matrice Gestion du temps'!C72,'Matrice Gestion du temps'!D73:E74,2,FALSE))</f>
        <v/>
      </c>
    </row>
    <row r="80" spans="1:16" x14ac:dyDescent="0.25">
      <c r="A80" t="s">
        <v>43</v>
      </c>
    </row>
    <row r="81" spans="1:1" x14ac:dyDescent="0.25">
      <c r="A81" s="277" t="str">
        <f>"Jeudi de financement - Formulaire incomplet"</f>
        <v>Jeudi de financement - Formulaire incomplet</v>
      </c>
    </row>
    <row r="82" spans="1:1" x14ac:dyDescent="0.25">
      <c r="A82" s="277" t="str">
        <f>"Jeudi de financement - Formulaire incomplet"</f>
        <v>Jeudi de financement - Formulaire incomplet</v>
      </c>
    </row>
    <row r="83" spans="1:1" x14ac:dyDescent="0.25">
      <c r="A83" s="277" t="str">
        <f>"Jeudi de financement rempli - Tentative de demande via un document non vierge"</f>
        <v>Jeudi de financement rempli - Tentative de demande via un document non vierge</v>
      </c>
    </row>
    <row r="84" spans="1:1" x14ac:dyDescent="0.25">
      <c r="A84" s="277" t="str">
        <f>"Jeudi de financement"</f>
        <v>Jeudi de financement</v>
      </c>
    </row>
  </sheetData>
  <sheetProtection algorithmName="SHA-512" hashValue="jXIo2KX4rfxpoGYGDhe+lRZhkpACCg6awZA3R38mBHSzUYNWdKWJ5edBy0NsxLUBOK6Fg6g80W4T0ENrsIyA0Q==" saltValue="tP3GxJWcaPqHZepYYiE4Rg==" spinCount="100000" sheet="1" selectLockedCells="1"/>
  <mergeCells count="2">
    <mergeCell ref="G61:K61"/>
    <mergeCell ref="M61:P61"/>
  </mergeCells>
  <pageMargins left="0.7" right="0.7" top="0.75" bottom="0.75" header="0.3" footer="0.3"/>
  <pageSetup orientation="portrait" r:id="rId1"/>
  <ignoredErrors>
    <ignoredError sqref="E18"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97B87-CD44-4AAC-921A-417205439490}">
  <sheetPr>
    <tabColor theme="5" tint="0.59999389629810485"/>
  </sheetPr>
  <dimension ref="A1:CG373"/>
  <sheetViews>
    <sheetView showGridLines="0" tabSelected="1" zoomScaleNormal="100" workbookViewId="0"/>
  </sheetViews>
  <sheetFormatPr baseColWidth="10" defaultRowHeight="15.95" customHeight="1" x14ac:dyDescent="0.25"/>
  <cols>
    <col min="1" max="1" width="11.42578125" style="4"/>
    <col min="2" max="2" width="4.7109375" style="2" customWidth="1"/>
    <col min="3" max="42" width="3.42578125" style="2" customWidth="1"/>
    <col min="43" max="43" width="4.7109375" style="2" customWidth="1"/>
    <col min="44" max="44" width="12.28515625" style="2" bestFit="1" customWidth="1"/>
    <col min="45" max="45" width="5.28515625" style="2" customWidth="1"/>
    <col min="46" max="16384" width="11.42578125" style="2"/>
  </cols>
  <sheetData>
    <row r="1" spans="1:43" ht="15.95" customHeight="1" x14ac:dyDescent="0.25">
      <c r="A1" s="193"/>
    </row>
    <row r="2" spans="1:43" ht="15.95" customHeight="1" x14ac:dyDescent="0.25">
      <c r="A2" s="2"/>
    </row>
    <row r="3" spans="1:43" ht="15.95" customHeight="1" x14ac:dyDescent="0.25">
      <c r="A3" s="2"/>
    </row>
    <row r="4" spans="1:43" ht="15.95" customHeight="1" x14ac:dyDescent="0.25">
      <c r="A4" s="2"/>
    </row>
    <row r="5" spans="1:43" ht="15.95" customHeight="1" x14ac:dyDescent="0.25">
      <c r="A5" s="2"/>
    </row>
    <row r="6" spans="1:43" ht="15.95" customHeight="1" x14ac:dyDescent="0.25">
      <c r="A6" s="2"/>
    </row>
    <row r="7" spans="1:43" ht="15.95" customHeight="1" x14ac:dyDescent="0.25">
      <c r="A7" s="2"/>
    </row>
    <row r="8" spans="1:43" ht="15.95" customHeight="1" x14ac:dyDescent="0.25">
      <c r="A8" s="2"/>
    </row>
    <row r="9" spans="1:43" ht="15.95" customHeight="1" x14ac:dyDescent="0.25">
      <c r="A9" s="2"/>
    </row>
    <row r="10" spans="1:43" ht="15.95" customHeight="1" x14ac:dyDescent="0.25">
      <c r="A10" s="2"/>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row>
    <row r="11" spans="1:43" ht="31.5" customHeight="1" x14ac:dyDescent="0.25">
      <c r="A11" s="2"/>
      <c r="B11" s="6"/>
      <c r="C11" s="465" t="s">
        <v>265</v>
      </c>
      <c r="D11" s="465"/>
      <c r="E11" s="465"/>
      <c r="F11" s="465"/>
      <c r="G11" s="465"/>
      <c r="H11" s="465"/>
      <c r="I11" s="465"/>
      <c r="J11" s="465"/>
      <c r="K11" s="465"/>
      <c r="L11" s="465"/>
      <c r="M11" s="465"/>
      <c r="N11" s="465"/>
      <c r="O11" s="465"/>
      <c r="P11" s="465"/>
      <c r="Q11" s="465"/>
      <c r="R11" s="465"/>
      <c r="S11" s="465"/>
      <c r="T11" s="465"/>
      <c r="U11" s="465"/>
      <c r="V11" s="465"/>
      <c r="W11" s="465"/>
      <c r="X11" s="465"/>
      <c r="Y11" s="465"/>
      <c r="Z11" s="465"/>
      <c r="AA11" s="465"/>
      <c r="AB11" s="465"/>
      <c r="AC11" s="465"/>
      <c r="AD11" s="465"/>
      <c r="AE11" s="465"/>
      <c r="AF11" s="465"/>
      <c r="AG11" s="465"/>
      <c r="AH11" s="465"/>
      <c r="AI11" s="465"/>
      <c r="AJ11" s="465"/>
      <c r="AK11" s="465"/>
      <c r="AL11" s="465"/>
      <c r="AM11" s="465"/>
      <c r="AN11" s="465"/>
      <c r="AO11" s="465"/>
      <c r="AP11" s="465"/>
      <c r="AQ11" s="6"/>
    </row>
    <row r="12" spans="1:43" ht="24.75" customHeight="1" x14ac:dyDescent="0.25">
      <c r="A12" s="2"/>
      <c r="B12" s="6"/>
      <c r="C12" s="475" t="s">
        <v>266</v>
      </c>
      <c r="D12" s="475"/>
      <c r="E12" s="475"/>
      <c r="F12" s="475"/>
      <c r="G12" s="475"/>
      <c r="H12" s="475"/>
      <c r="I12" s="475"/>
      <c r="J12" s="475"/>
      <c r="K12" s="475"/>
      <c r="L12" s="475"/>
      <c r="M12" s="475"/>
      <c r="N12" s="475"/>
      <c r="O12" s="475"/>
      <c r="P12" s="475"/>
      <c r="Q12" s="475"/>
      <c r="R12" s="475"/>
      <c r="S12" s="475"/>
      <c r="T12" s="475"/>
      <c r="U12" s="475"/>
      <c r="V12" s="475"/>
      <c r="W12" s="475"/>
      <c r="X12" s="475"/>
      <c r="Y12" s="475"/>
      <c r="Z12" s="475"/>
      <c r="AA12" s="475"/>
      <c r="AB12" s="475"/>
      <c r="AC12" s="475"/>
      <c r="AD12" s="475"/>
      <c r="AE12" s="475"/>
      <c r="AF12" s="475"/>
      <c r="AG12" s="475"/>
      <c r="AH12" s="475"/>
      <c r="AI12" s="475"/>
      <c r="AJ12" s="475"/>
      <c r="AK12" s="475"/>
      <c r="AL12" s="475"/>
      <c r="AM12" s="475"/>
      <c r="AN12" s="475"/>
      <c r="AO12" s="475"/>
      <c r="AP12" s="475"/>
      <c r="AQ12" s="6"/>
    </row>
    <row r="13" spans="1:43" ht="21.75" customHeight="1" x14ac:dyDescent="0.25">
      <c r="A13" s="2"/>
      <c r="B13" s="6"/>
      <c r="C13" s="466" t="s">
        <v>646</v>
      </c>
      <c r="D13" s="466"/>
      <c r="E13" s="466"/>
      <c r="F13" s="466"/>
      <c r="G13" s="466"/>
      <c r="H13" s="466"/>
      <c r="I13" s="466"/>
      <c r="J13" s="466"/>
      <c r="K13" s="466"/>
      <c r="L13" s="466"/>
      <c r="M13" s="466"/>
      <c r="N13" s="466"/>
      <c r="O13" s="466"/>
      <c r="P13" s="466"/>
      <c r="Q13" s="466"/>
      <c r="R13" s="466"/>
      <c r="S13" s="466"/>
      <c r="T13" s="466"/>
      <c r="U13" s="466"/>
      <c r="V13" s="466"/>
      <c r="W13" s="466"/>
      <c r="X13" s="466"/>
      <c r="Y13" s="466"/>
      <c r="Z13" s="466"/>
      <c r="AA13" s="466"/>
      <c r="AB13" s="466"/>
      <c r="AC13" s="466"/>
      <c r="AD13" s="466"/>
      <c r="AE13" s="466"/>
      <c r="AF13" s="466"/>
      <c r="AG13" s="466"/>
      <c r="AH13" s="466"/>
      <c r="AI13" s="466"/>
      <c r="AJ13" s="466"/>
      <c r="AK13" s="466"/>
      <c r="AL13" s="466"/>
      <c r="AM13" s="466"/>
      <c r="AN13" s="466"/>
      <c r="AO13" s="466"/>
      <c r="AP13" s="466"/>
      <c r="AQ13" s="6"/>
    </row>
    <row r="14" spans="1:43" ht="15.95" customHeight="1" x14ac:dyDescent="0.25">
      <c r="A14" s="2"/>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row>
    <row r="15" spans="1:43" ht="47.25" customHeight="1" x14ac:dyDescent="0.25">
      <c r="A15" s="2"/>
      <c r="B15" s="6"/>
      <c r="C15" s="467" t="s">
        <v>540</v>
      </c>
      <c r="D15" s="467"/>
      <c r="E15" s="467"/>
      <c r="F15" s="467"/>
      <c r="G15" s="467"/>
      <c r="H15" s="467"/>
      <c r="I15" s="467"/>
      <c r="J15" s="467"/>
      <c r="K15" s="467"/>
      <c r="L15" s="467"/>
      <c r="M15" s="467"/>
      <c r="N15" s="467"/>
      <c r="O15" s="467"/>
      <c r="P15" s="467"/>
      <c r="Q15" s="467"/>
      <c r="R15" s="467"/>
      <c r="S15" s="467"/>
      <c r="T15" s="467"/>
      <c r="U15" s="467"/>
      <c r="V15" s="467"/>
      <c r="W15" s="467"/>
      <c r="X15" s="467"/>
      <c r="Y15" s="467"/>
      <c r="Z15" s="467"/>
      <c r="AA15" s="467"/>
      <c r="AB15" s="467"/>
      <c r="AC15" s="467"/>
      <c r="AD15" s="467"/>
      <c r="AE15" s="467"/>
      <c r="AF15" s="467"/>
      <c r="AG15" s="467"/>
      <c r="AH15" s="467"/>
      <c r="AI15" s="467"/>
      <c r="AJ15" s="467"/>
      <c r="AK15" s="467"/>
      <c r="AL15" s="467"/>
      <c r="AM15" s="467"/>
      <c r="AN15" s="467"/>
      <c r="AO15" s="467"/>
      <c r="AP15" s="467"/>
      <c r="AQ15" s="6"/>
    </row>
    <row r="16" spans="1:43" ht="10.5" customHeight="1" x14ac:dyDescent="0.25">
      <c r="A16" s="2"/>
      <c r="B16" s="6"/>
      <c r="C16" s="6"/>
      <c r="D16" s="6"/>
      <c r="E16" s="6"/>
      <c r="F16" s="6"/>
      <c r="G16" s="6"/>
      <c r="H16" s="24"/>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row>
    <row r="17" spans="1:47" ht="47.25" customHeight="1" x14ac:dyDescent="0.25">
      <c r="A17" s="2"/>
      <c r="B17" s="6"/>
      <c r="C17" s="472" t="s">
        <v>444</v>
      </c>
      <c r="D17" s="472"/>
      <c r="E17" s="472"/>
      <c r="F17" s="472"/>
      <c r="G17" s="472"/>
      <c r="H17" s="472"/>
      <c r="I17" s="472"/>
      <c r="J17" s="472"/>
      <c r="K17" s="472"/>
      <c r="L17" s="472"/>
      <c r="M17" s="472"/>
      <c r="N17" s="472"/>
      <c r="O17" s="472"/>
      <c r="P17" s="472"/>
      <c r="Q17" s="472"/>
      <c r="R17" s="472"/>
      <c r="S17" s="472"/>
      <c r="T17" s="472"/>
      <c r="U17" s="472"/>
      <c r="V17" s="472"/>
      <c r="W17" s="472"/>
      <c r="X17" s="472"/>
      <c r="Y17" s="472"/>
      <c r="Z17" s="472"/>
      <c r="AA17" s="472"/>
      <c r="AB17" s="472"/>
      <c r="AC17" s="472"/>
      <c r="AD17" s="472"/>
      <c r="AE17" s="472"/>
      <c r="AF17" s="472"/>
      <c r="AG17" s="472"/>
      <c r="AH17" s="472"/>
      <c r="AI17" s="472"/>
      <c r="AJ17" s="472"/>
      <c r="AK17" s="472"/>
      <c r="AL17" s="472"/>
      <c r="AM17" s="472"/>
      <c r="AN17" s="472"/>
      <c r="AO17" s="472"/>
      <c r="AP17" s="6"/>
      <c r="AQ17" s="6"/>
    </row>
    <row r="18" spans="1:47" ht="15.95" customHeight="1" x14ac:dyDescent="0.25">
      <c r="A18" s="2"/>
      <c r="B18" s="6"/>
      <c r="C18" s="473" t="s">
        <v>78</v>
      </c>
      <c r="D18" s="474"/>
      <c r="E18" s="474"/>
      <c r="F18" s="474"/>
      <c r="G18" s="474"/>
      <c r="H18" s="474"/>
      <c r="I18" s="474"/>
      <c r="J18" s="474"/>
      <c r="K18" s="474"/>
      <c r="L18" s="474"/>
      <c r="M18" s="474"/>
      <c r="N18" s="474"/>
      <c r="O18" s="474"/>
      <c r="P18" s="474"/>
      <c r="Q18" s="474"/>
      <c r="R18" s="474"/>
      <c r="S18" s="474"/>
      <c r="T18" s="474"/>
      <c r="U18" s="474"/>
      <c r="V18" s="474"/>
      <c r="W18" s="474"/>
      <c r="X18" s="474"/>
      <c r="Y18" s="474"/>
      <c r="Z18" s="474"/>
      <c r="AA18" s="474"/>
      <c r="AB18" s="474"/>
      <c r="AC18" s="474"/>
      <c r="AD18" s="474"/>
      <c r="AE18" s="474"/>
      <c r="AF18" s="474"/>
      <c r="AG18" s="474"/>
      <c r="AH18" s="474"/>
      <c r="AI18" s="474"/>
      <c r="AJ18" s="474"/>
      <c r="AK18" s="474"/>
      <c r="AL18" s="474"/>
      <c r="AM18" s="474"/>
      <c r="AN18" s="474"/>
      <c r="AO18" s="474"/>
      <c r="AP18" s="6"/>
      <c r="AQ18" s="6"/>
    </row>
    <row r="19" spans="1:47" ht="15.95" customHeight="1" x14ac:dyDescent="0.25">
      <c r="A19" s="2"/>
      <c r="B19" s="6"/>
      <c r="C19" s="6"/>
      <c r="D19" s="6"/>
      <c r="E19" s="6"/>
      <c r="F19" s="6"/>
      <c r="G19" s="6"/>
      <c r="H19" s="24"/>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row>
    <row r="20" spans="1:47" ht="24" customHeight="1" x14ac:dyDescent="0.25">
      <c r="A20" s="2"/>
      <c r="B20" s="6"/>
      <c r="C20" s="433" t="s">
        <v>25</v>
      </c>
      <c r="D20" s="433"/>
      <c r="E20" s="433"/>
      <c r="F20" s="433"/>
      <c r="G20" s="433"/>
      <c r="H20" s="433"/>
      <c r="I20" s="433"/>
      <c r="J20" s="433"/>
      <c r="K20" s="433"/>
      <c r="L20" s="433"/>
      <c r="M20" s="433"/>
      <c r="N20" s="433"/>
      <c r="O20" s="433"/>
      <c r="P20" s="433"/>
      <c r="Q20" s="433"/>
      <c r="R20" s="433"/>
      <c r="S20" s="433"/>
      <c r="T20" s="433"/>
      <c r="U20" s="433"/>
      <c r="V20" s="433"/>
      <c r="W20" s="433"/>
      <c r="X20" s="433"/>
      <c r="Y20" s="433"/>
      <c r="Z20" s="433"/>
      <c r="AA20" s="433"/>
      <c r="AB20" s="433"/>
      <c r="AC20" s="433"/>
      <c r="AD20" s="433"/>
      <c r="AE20" s="433"/>
      <c r="AF20" s="433"/>
      <c r="AG20" s="433"/>
      <c r="AH20" s="433"/>
      <c r="AI20" s="433"/>
      <c r="AJ20" s="433"/>
      <c r="AK20" s="433"/>
      <c r="AL20" s="433"/>
      <c r="AM20" s="433"/>
      <c r="AN20" s="433"/>
      <c r="AO20" s="433"/>
      <c r="AP20" s="433"/>
      <c r="AQ20" s="6"/>
    </row>
    <row r="21" spans="1:47" ht="51" customHeight="1" x14ac:dyDescent="0.25">
      <c r="A21" s="2"/>
      <c r="B21" s="6"/>
      <c r="C21" s="72"/>
      <c r="D21" s="476" t="s">
        <v>440</v>
      </c>
      <c r="E21" s="476"/>
      <c r="F21" s="476"/>
      <c r="G21" s="476"/>
      <c r="H21" s="476"/>
      <c r="I21" s="476"/>
      <c r="J21" s="476"/>
      <c r="K21" s="476"/>
      <c r="L21" s="476"/>
      <c r="M21" s="476"/>
      <c r="N21" s="476"/>
      <c r="O21" s="476"/>
      <c r="P21" s="476"/>
      <c r="Q21" s="476"/>
      <c r="R21" s="476"/>
      <c r="S21" s="476"/>
      <c r="T21" s="476"/>
      <c r="U21" s="476"/>
      <c r="V21" s="476"/>
      <c r="W21" s="476"/>
      <c r="X21" s="476"/>
      <c r="Y21" s="476"/>
      <c r="Z21" s="476"/>
      <c r="AA21" s="476"/>
      <c r="AB21" s="476"/>
      <c r="AC21" s="476"/>
      <c r="AD21" s="476"/>
      <c r="AE21" s="476"/>
      <c r="AF21" s="476"/>
      <c r="AG21" s="476"/>
      <c r="AH21" s="476"/>
      <c r="AI21" s="476"/>
      <c r="AJ21" s="476"/>
      <c r="AK21" s="476"/>
      <c r="AL21" s="476"/>
      <c r="AM21" s="476"/>
      <c r="AN21" s="476"/>
      <c r="AO21" s="476"/>
      <c r="AP21" s="476"/>
      <c r="AQ21" s="6"/>
    </row>
    <row r="22" spans="1:47" ht="76.5" customHeight="1" x14ac:dyDescent="0.25">
      <c r="A22" s="201"/>
      <c r="B22" s="6"/>
      <c r="C22" s="469">
        <v>1</v>
      </c>
      <c r="D22" s="469"/>
      <c r="E22" s="468" t="s">
        <v>441</v>
      </c>
      <c r="F22" s="468"/>
      <c r="G22" s="468"/>
      <c r="H22" s="468"/>
      <c r="I22" s="468"/>
      <c r="J22" s="468"/>
      <c r="K22" s="468"/>
      <c r="L22" s="468"/>
      <c r="M22" s="468"/>
      <c r="N22" s="468"/>
      <c r="O22" s="468"/>
      <c r="P22" s="468"/>
      <c r="Q22" s="468"/>
      <c r="R22" s="468"/>
      <c r="S22" s="468"/>
      <c r="T22" s="468"/>
      <c r="U22" s="468"/>
      <c r="V22" s="468"/>
      <c r="W22" s="468"/>
      <c r="X22" s="468"/>
      <c r="Y22" s="468"/>
      <c r="Z22" s="468"/>
      <c r="AA22" s="468"/>
      <c r="AB22" s="468"/>
      <c r="AC22" s="468"/>
      <c r="AD22" s="468"/>
      <c r="AE22" s="468"/>
      <c r="AF22" s="468"/>
      <c r="AG22" s="468"/>
      <c r="AH22" s="468"/>
      <c r="AI22" s="468"/>
      <c r="AJ22" s="468"/>
      <c r="AK22" s="468"/>
      <c r="AL22" s="468"/>
      <c r="AM22" s="468"/>
      <c r="AN22" s="468"/>
      <c r="AO22" s="468"/>
      <c r="AP22" s="468"/>
      <c r="AQ22" s="6"/>
    </row>
    <row r="23" spans="1:47" ht="23.25" customHeight="1" x14ac:dyDescent="0.25">
      <c r="A23" s="2"/>
      <c r="B23" s="6"/>
      <c r="C23" s="471">
        <v>2</v>
      </c>
      <c r="D23" s="471"/>
      <c r="E23" s="7" t="s">
        <v>26</v>
      </c>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row>
    <row r="24" spans="1:47" ht="36" customHeight="1" x14ac:dyDescent="0.25">
      <c r="A24" s="2"/>
      <c r="B24" s="6"/>
      <c r="C24" s="469">
        <v>3</v>
      </c>
      <c r="D24" s="469"/>
      <c r="E24" s="470" t="s">
        <v>475</v>
      </c>
      <c r="F24" s="470"/>
      <c r="G24" s="470"/>
      <c r="H24" s="470"/>
      <c r="I24" s="470"/>
      <c r="J24" s="470"/>
      <c r="K24" s="470"/>
      <c r="L24" s="470"/>
      <c r="M24" s="470"/>
      <c r="N24" s="470"/>
      <c r="O24" s="470"/>
      <c r="P24" s="470"/>
      <c r="Q24" s="470"/>
      <c r="R24" s="470"/>
      <c r="S24" s="470"/>
      <c r="T24" s="470"/>
      <c r="U24" s="470"/>
      <c r="V24" s="470"/>
      <c r="W24" s="470"/>
      <c r="X24" s="470"/>
      <c r="Y24" s="470"/>
      <c r="Z24" s="470"/>
      <c r="AA24" s="470"/>
      <c r="AB24" s="470"/>
      <c r="AC24" s="470"/>
      <c r="AD24" s="470"/>
      <c r="AE24" s="470"/>
      <c r="AF24" s="470"/>
      <c r="AG24" s="470"/>
      <c r="AH24" s="470"/>
      <c r="AI24" s="470"/>
      <c r="AJ24" s="470"/>
      <c r="AK24" s="470"/>
      <c r="AL24" s="470"/>
      <c r="AM24" s="470"/>
      <c r="AN24" s="470"/>
      <c r="AO24" s="470"/>
      <c r="AP24" s="470"/>
      <c r="AQ24" s="6"/>
    </row>
    <row r="25" spans="1:47" ht="15.95" customHeight="1" x14ac:dyDescent="0.25">
      <c r="A25" s="2"/>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row>
    <row r="26" spans="1:47" ht="15.95" customHeight="1" x14ac:dyDescent="0.25">
      <c r="A26" s="2"/>
      <c r="B26" s="6"/>
      <c r="C26" s="471" t="s">
        <v>476</v>
      </c>
      <c r="D26" s="471"/>
      <c r="E26" s="471"/>
      <c r="F26" s="471"/>
      <c r="G26" s="471"/>
      <c r="H26" s="471"/>
      <c r="I26" s="471"/>
      <c r="J26" s="471"/>
      <c r="K26" s="471"/>
      <c r="L26" s="471"/>
      <c r="M26" s="471"/>
      <c r="N26" s="471"/>
      <c r="O26" s="471"/>
      <c r="P26" s="471"/>
      <c r="Q26" s="471"/>
      <c r="R26" s="471"/>
      <c r="S26" s="471"/>
      <c r="T26" s="471"/>
      <c r="U26" s="471"/>
      <c r="V26" s="471"/>
      <c r="W26" s="471"/>
      <c r="X26" s="471"/>
      <c r="Y26" s="471"/>
      <c r="Z26" s="471"/>
      <c r="AA26" s="471"/>
      <c r="AB26" s="471"/>
      <c r="AC26" s="471"/>
      <c r="AD26" s="471"/>
      <c r="AE26" s="471"/>
      <c r="AF26" s="471"/>
      <c r="AG26" s="471"/>
      <c r="AH26" s="471"/>
      <c r="AI26" s="471"/>
      <c r="AJ26" s="471"/>
      <c r="AK26" s="471"/>
      <c r="AL26" s="471"/>
      <c r="AM26" s="471"/>
      <c r="AN26" s="471"/>
      <c r="AO26" s="471"/>
      <c r="AP26" s="471"/>
      <c r="AQ26" s="6"/>
    </row>
    <row r="27" spans="1:47" ht="15.95" customHeight="1" x14ac:dyDescent="0.25">
      <c r="A27" s="5"/>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5"/>
      <c r="AS27" s="5"/>
      <c r="AT27" s="5"/>
      <c r="AU27" s="5"/>
    </row>
    <row r="28" spans="1:47" ht="24" customHeight="1" x14ac:dyDescent="0.25">
      <c r="A28" s="5"/>
      <c r="B28" s="504" t="s">
        <v>514</v>
      </c>
      <c r="C28" s="504"/>
      <c r="D28" s="504"/>
      <c r="E28" s="504"/>
      <c r="F28" s="504"/>
      <c r="G28" s="504"/>
      <c r="H28" s="504"/>
      <c r="I28" s="504"/>
      <c r="J28" s="504"/>
      <c r="K28" s="504"/>
      <c r="L28" s="504"/>
      <c r="M28" s="504"/>
      <c r="N28" s="504"/>
      <c r="O28" s="504"/>
      <c r="P28" s="504"/>
      <c r="Q28" s="504"/>
      <c r="R28" s="504"/>
      <c r="S28" s="504"/>
      <c r="T28" s="504"/>
      <c r="U28" s="504"/>
      <c r="V28" s="504"/>
      <c r="W28" s="504"/>
      <c r="X28" s="504"/>
      <c r="Y28" s="504"/>
      <c r="Z28" s="504"/>
      <c r="AA28" s="504"/>
      <c r="AB28" s="504"/>
      <c r="AC28" s="504"/>
      <c r="AD28" s="504"/>
      <c r="AE28" s="504"/>
      <c r="AF28" s="504"/>
      <c r="AG28" s="504"/>
      <c r="AH28" s="504"/>
      <c r="AI28" s="504"/>
      <c r="AJ28" s="504"/>
      <c r="AK28" s="504"/>
      <c r="AL28" s="504"/>
      <c r="AM28" s="504"/>
      <c r="AN28" s="504"/>
      <c r="AO28" s="504"/>
      <c r="AP28" s="504"/>
      <c r="AQ28" s="504"/>
      <c r="AR28" s="5"/>
      <c r="AS28" s="5"/>
      <c r="AT28" s="5"/>
      <c r="AU28" s="5"/>
    </row>
    <row r="29" spans="1:47" ht="9.6" customHeight="1" x14ac:dyDescent="0.25">
      <c r="A29" s="5"/>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row>
    <row r="30" spans="1:47" ht="31.5" customHeight="1" x14ac:dyDescent="0.25">
      <c r="A30" s="5"/>
      <c r="C30" s="168"/>
      <c r="D30" s="500" t="str">
        <f ca="1">IF('Gestion du temps'!A3="Formulaire EXPIRÉ ou NON VALIDE",Notes!B5,"")</f>
        <v/>
      </c>
      <c r="E30" s="500"/>
      <c r="F30" s="500"/>
      <c r="G30" s="500"/>
      <c r="H30" s="500"/>
      <c r="I30" s="500"/>
      <c r="J30" s="500"/>
      <c r="K30" s="500"/>
      <c r="L30" s="500"/>
      <c r="M30" s="500"/>
      <c r="N30" s="500"/>
      <c r="O30" s="500"/>
      <c r="P30" s="500"/>
      <c r="Q30" s="500"/>
      <c r="R30" s="500"/>
      <c r="S30" s="500"/>
      <c r="T30" s="500"/>
      <c r="U30" s="500"/>
      <c r="V30" s="500"/>
      <c r="W30" s="500"/>
      <c r="X30" s="500"/>
      <c r="Y30" s="500"/>
      <c r="Z30" s="500"/>
      <c r="AA30" s="500"/>
      <c r="AB30" s="500"/>
      <c r="AC30" s="500"/>
      <c r="AD30" s="500"/>
      <c r="AE30" s="500"/>
      <c r="AF30" s="500"/>
      <c r="AG30" s="500"/>
      <c r="AH30" s="500"/>
      <c r="AI30" s="500"/>
      <c r="AJ30" s="499" t="str">
        <f ca="1">IF('Gestion du temps'!A3="Formulaire EXPIRÉ ou NON VALIDE",Notes!B6,"")</f>
        <v/>
      </c>
      <c r="AK30" s="499"/>
      <c r="AL30" s="499"/>
      <c r="AM30" s="499"/>
      <c r="AN30" s="499"/>
    </row>
    <row r="31" spans="1:47" ht="31.5" customHeight="1" x14ac:dyDescent="0.25">
      <c r="A31" s="193"/>
      <c r="B31" s="8"/>
      <c r="C31" s="433" t="s">
        <v>81</v>
      </c>
      <c r="D31" s="433"/>
      <c r="E31" s="433"/>
      <c r="F31" s="433"/>
      <c r="G31" s="433"/>
      <c r="H31" s="433"/>
      <c r="I31" s="433"/>
      <c r="J31" s="433"/>
      <c r="K31" s="433"/>
      <c r="L31" s="433"/>
      <c r="M31" s="433"/>
      <c r="N31" s="433"/>
      <c r="O31" s="433"/>
      <c r="P31" s="433"/>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8"/>
      <c r="AR31" s="5"/>
      <c r="AS31" s="5"/>
      <c r="AT31" s="5"/>
      <c r="AU31" s="5"/>
    </row>
    <row r="32" spans="1:47" ht="15.95" customHeight="1" x14ac:dyDescent="0.25">
      <c r="A32" s="5"/>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311"/>
      <c r="AS32" s="311">
        <v>1</v>
      </c>
      <c r="AT32" s="311" t="s">
        <v>541</v>
      </c>
      <c r="AU32" s="5"/>
    </row>
    <row r="33" spans="1:47" ht="15.95" customHeight="1" x14ac:dyDescent="0.25">
      <c r="A33" s="5"/>
      <c r="B33" s="8"/>
      <c r="C33" s="6"/>
      <c r="D33" s="458" t="s">
        <v>31</v>
      </c>
      <c r="E33" s="458"/>
      <c r="F33" s="458"/>
      <c r="G33" s="458"/>
      <c r="H33" s="458"/>
      <c r="I33" s="458"/>
      <c r="J33" s="458"/>
      <c r="K33" s="479"/>
      <c r="L33" s="479"/>
      <c r="M33" s="479"/>
      <c r="N33" s="479"/>
      <c r="O33" s="479"/>
      <c r="P33" s="479"/>
      <c r="Q33" s="479"/>
      <c r="R33" s="479"/>
      <c r="S33" s="479"/>
      <c r="T33" s="479"/>
      <c r="U33" s="479"/>
      <c r="V33" s="479"/>
      <c r="W33" s="479"/>
      <c r="X33" s="479"/>
      <c r="Y33" s="479"/>
      <c r="Z33" s="479"/>
      <c r="AA33" s="479"/>
      <c r="AB33" s="479"/>
      <c r="AC33" s="479"/>
      <c r="AD33" s="479"/>
      <c r="AE33" s="479"/>
      <c r="AF33" s="479"/>
      <c r="AG33" s="479"/>
      <c r="AH33" s="479"/>
      <c r="AI33" s="479"/>
      <c r="AJ33" s="479"/>
      <c r="AK33" s="479"/>
      <c r="AL33" s="479"/>
      <c r="AM33" s="479"/>
      <c r="AN33" s="479"/>
      <c r="AO33" s="479"/>
      <c r="AP33" s="479"/>
      <c r="AQ33" s="8"/>
      <c r="AR33" s="311"/>
      <c r="AS33" s="311">
        <v>2</v>
      </c>
      <c r="AT33" s="311" t="s">
        <v>542</v>
      </c>
      <c r="AU33" s="5"/>
    </row>
    <row r="34" spans="1:47" ht="10.5" customHeight="1" x14ac:dyDescent="0.25">
      <c r="A34" s="5"/>
      <c r="B34" s="8"/>
      <c r="C34" s="6"/>
      <c r="D34" s="9"/>
      <c r="E34" s="9"/>
      <c r="F34" s="9"/>
      <c r="G34" s="9"/>
      <c r="H34" s="9"/>
      <c r="I34" s="9"/>
      <c r="J34" s="9"/>
      <c r="K34" s="208"/>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8"/>
      <c r="AR34" s="311"/>
      <c r="AS34" s="311">
        <v>3</v>
      </c>
      <c r="AT34" s="311" t="s">
        <v>543</v>
      </c>
      <c r="AU34" s="5"/>
    </row>
    <row r="35" spans="1:47" ht="15.95" customHeight="1" x14ac:dyDescent="0.25">
      <c r="A35" s="5"/>
      <c r="B35" s="8"/>
      <c r="C35" s="6"/>
      <c r="D35" s="458" t="s">
        <v>631</v>
      </c>
      <c r="E35" s="458"/>
      <c r="F35" s="458"/>
      <c r="G35" s="458"/>
      <c r="H35" s="458"/>
      <c r="I35" s="458"/>
      <c r="J35" s="458"/>
      <c r="K35" s="458"/>
      <c r="L35" s="458"/>
      <c r="M35" s="458"/>
      <c r="N35" s="458"/>
      <c r="O35" s="458"/>
      <c r="P35" s="458"/>
      <c r="Q35" s="458"/>
      <c r="R35" s="458"/>
      <c r="S35" s="458"/>
      <c r="T35" s="479"/>
      <c r="U35" s="479"/>
      <c r="V35" s="479"/>
      <c r="W35" s="479"/>
      <c r="X35" s="479"/>
      <c r="Y35" s="479"/>
      <c r="Z35" s="479"/>
      <c r="AA35" s="479"/>
      <c r="AB35" s="479"/>
      <c r="AC35" s="479"/>
      <c r="AD35" s="479"/>
      <c r="AE35" s="479"/>
      <c r="AF35" s="479"/>
      <c r="AG35" s="479"/>
      <c r="AH35" s="479"/>
      <c r="AI35" s="479"/>
      <c r="AJ35" s="479"/>
      <c r="AK35" s="479"/>
      <c r="AL35" s="479"/>
      <c r="AM35" s="479"/>
      <c r="AN35" s="479"/>
      <c r="AO35" s="479"/>
      <c r="AP35" s="479"/>
      <c r="AQ35" s="8"/>
      <c r="AR35" s="311"/>
      <c r="AS35" s="311">
        <v>4</v>
      </c>
      <c r="AT35" s="311" t="s">
        <v>544</v>
      </c>
      <c r="AU35" s="5"/>
    </row>
    <row r="36" spans="1:47" ht="10.5" customHeight="1" x14ac:dyDescent="0.25">
      <c r="A36" s="5"/>
      <c r="B36" s="8"/>
      <c r="C36" s="6"/>
      <c r="D36" s="9"/>
      <c r="E36" s="9"/>
      <c r="F36" s="9"/>
      <c r="G36" s="9"/>
      <c r="H36" s="9"/>
      <c r="I36" s="9"/>
      <c r="J36" s="9"/>
      <c r="K36" s="9"/>
      <c r="L36" s="9"/>
      <c r="M36" s="9"/>
      <c r="N36" s="9"/>
      <c r="O36" s="9"/>
      <c r="P36" s="9"/>
      <c r="Q36" s="9"/>
      <c r="R36" s="9"/>
      <c r="S36" s="9"/>
      <c r="T36" s="208"/>
      <c r="U36" s="9"/>
      <c r="V36" s="9"/>
      <c r="W36" s="9"/>
      <c r="X36" s="9"/>
      <c r="Y36" s="9"/>
      <c r="Z36" s="9"/>
      <c r="AA36" s="9"/>
      <c r="AB36" s="9"/>
      <c r="AC36" s="9"/>
      <c r="AD36" s="9"/>
      <c r="AE36" s="9"/>
      <c r="AF36" s="9"/>
      <c r="AG36" s="9"/>
      <c r="AH36" s="9"/>
      <c r="AI36" s="9"/>
      <c r="AJ36" s="9"/>
      <c r="AK36" s="9"/>
      <c r="AL36" s="9"/>
      <c r="AM36" s="9"/>
      <c r="AN36" s="9"/>
      <c r="AO36" s="9"/>
      <c r="AP36" s="9"/>
      <c r="AQ36" s="8"/>
      <c r="AR36" s="311"/>
      <c r="AS36" s="311">
        <v>5</v>
      </c>
      <c r="AT36" s="311" t="s">
        <v>545</v>
      </c>
      <c r="AU36" s="5"/>
    </row>
    <row r="37" spans="1:47" ht="15.95" customHeight="1" x14ac:dyDescent="0.25">
      <c r="A37" s="5"/>
      <c r="B37" s="8"/>
      <c r="C37" s="6"/>
      <c r="D37" s="458" t="s">
        <v>44</v>
      </c>
      <c r="E37" s="458"/>
      <c r="F37" s="458"/>
      <c r="G37" s="458"/>
      <c r="H37" s="458"/>
      <c r="I37" s="458"/>
      <c r="J37" s="458"/>
      <c r="K37" s="197"/>
      <c r="L37" s="9"/>
      <c r="M37" s="197"/>
      <c r="N37" s="9"/>
      <c r="O37" s="477"/>
      <c r="P37" s="477"/>
      <c r="Q37" s="6"/>
      <c r="R37" s="480" t="str">
        <f>IF(O37="","",O37)</f>
        <v/>
      </c>
      <c r="S37" s="480"/>
      <c r="T37" s="190" t="str" cm="1">
        <f t="array" ref="T37">_xlfn.IFS(AND(M37&lt;10,M37&gt;0),CONCATENATE("0",M37),M37&gt;=10,M37,M37="","")</f>
        <v/>
      </c>
      <c r="U37" s="190" t="str" cm="1">
        <f t="array" ref="U37">_xlfn.IFS(AND(K37&lt;10,K37&gt;0),CONCATENATE("0",K37),K37&gt;=10,K37,K37="","")</f>
        <v/>
      </c>
      <c r="V37" s="484" t="str">
        <f>'Gestion du temps'!F5</f>
        <v/>
      </c>
      <c r="W37" s="484"/>
      <c r="X37" s="484"/>
      <c r="Y37" s="484"/>
      <c r="Z37" s="484"/>
      <c r="AA37" s="484"/>
      <c r="AB37" s="485" t="e">
        <f>IF('Gestion du temps'!L5="OK","Veuillez SVP vérifier l'exactitude de cette date",'Gestion du temps'!L5)</f>
        <v>#VALUE!</v>
      </c>
      <c r="AC37" s="485"/>
      <c r="AD37" s="485"/>
      <c r="AE37" s="485"/>
      <c r="AF37" s="485"/>
      <c r="AG37" s="485"/>
      <c r="AH37" s="485"/>
      <c r="AI37" s="485"/>
      <c r="AJ37" s="485"/>
      <c r="AK37" s="485"/>
      <c r="AL37" s="485"/>
      <c r="AM37" s="485"/>
      <c r="AN37" s="485"/>
      <c r="AO37" s="485"/>
      <c r="AP37" s="485"/>
      <c r="AQ37" s="8"/>
      <c r="AR37" s="278" t="e">
        <f>WEEKDAY(V37,1)</f>
        <v>#VALUE!</v>
      </c>
      <c r="AS37" s="311">
        <v>6</v>
      </c>
      <c r="AT37" s="311" t="s">
        <v>546</v>
      </c>
      <c r="AU37" s="5"/>
    </row>
    <row r="38" spans="1:47" ht="16.5" customHeight="1" x14ac:dyDescent="0.25">
      <c r="A38" s="5"/>
      <c r="B38" s="8"/>
      <c r="C38" s="6"/>
      <c r="D38" s="10"/>
      <c r="E38" s="9"/>
      <c r="F38" s="9"/>
      <c r="G38" s="9"/>
      <c r="H38" s="9"/>
      <c r="I38" s="9"/>
      <c r="J38" s="9"/>
      <c r="K38" s="13" t="s">
        <v>61</v>
      </c>
      <c r="L38" s="14"/>
      <c r="M38" s="13" t="s">
        <v>46</v>
      </c>
      <c r="N38" s="14"/>
      <c r="O38" s="501" t="s">
        <v>62</v>
      </c>
      <c r="P38" s="501"/>
      <c r="Q38" s="6"/>
      <c r="R38" s="14"/>
      <c r="S38" s="9"/>
      <c r="T38" s="9"/>
      <c r="U38" s="9"/>
      <c r="V38" s="9"/>
      <c r="W38" s="486" t="e">
        <f>VLOOKUP(AR37,AS32:AT38,2,FALSE)</f>
        <v>#VALUE!</v>
      </c>
      <c r="X38" s="486"/>
      <c r="Y38" s="486"/>
      <c r="Z38" s="486"/>
      <c r="AA38" s="486"/>
      <c r="AB38" s="9"/>
      <c r="AC38" s="9"/>
      <c r="AD38" s="9"/>
      <c r="AE38" s="9"/>
      <c r="AF38" s="9"/>
      <c r="AG38" s="9"/>
      <c r="AH38" s="9"/>
      <c r="AI38" s="9"/>
      <c r="AJ38" s="9"/>
      <c r="AK38" s="9"/>
      <c r="AL38" s="9"/>
      <c r="AM38" s="9"/>
      <c r="AN38" s="9"/>
      <c r="AO38" s="9"/>
      <c r="AP38" s="9"/>
      <c r="AQ38" s="8"/>
      <c r="AR38" s="311"/>
      <c r="AS38" s="311">
        <v>7</v>
      </c>
      <c r="AT38" s="311" t="s">
        <v>547</v>
      </c>
      <c r="AU38" s="5"/>
    </row>
    <row r="39" spans="1:47" ht="10.5" customHeight="1" x14ac:dyDescent="0.25">
      <c r="A39" s="5"/>
      <c r="B39" s="8"/>
      <c r="C39" s="6"/>
      <c r="D39" s="10"/>
      <c r="E39" s="9"/>
      <c r="F39" s="9"/>
      <c r="G39" s="9"/>
      <c r="H39" s="9"/>
      <c r="I39" s="9"/>
      <c r="J39" s="9"/>
      <c r="K39" s="208"/>
      <c r="L39" s="9"/>
      <c r="M39" s="208"/>
      <c r="N39" s="9"/>
      <c r="O39" s="208"/>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8"/>
      <c r="AR39" s="5"/>
      <c r="AS39" s="5"/>
      <c r="AT39" s="5"/>
      <c r="AU39" s="5"/>
    </row>
    <row r="40" spans="1:47" ht="15.95" customHeight="1" x14ac:dyDescent="0.25">
      <c r="A40" s="5"/>
      <c r="B40" s="8"/>
      <c r="C40" s="6"/>
      <c r="D40" s="458" t="s">
        <v>34</v>
      </c>
      <c r="E40" s="458"/>
      <c r="F40" s="458"/>
      <c r="G40" s="458"/>
      <c r="H40" s="458"/>
      <c r="I40" s="478"/>
      <c r="J40" s="478"/>
      <c r="K40" s="478"/>
      <c r="L40" s="6"/>
      <c r="M40" s="458" t="s">
        <v>35</v>
      </c>
      <c r="N40" s="458"/>
      <c r="O40" s="458"/>
      <c r="P40" s="458"/>
      <c r="Q40" s="478"/>
      <c r="R40" s="478"/>
      <c r="S40" s="478"/>
      <c r="T40" s="8"/>
      <c r="U40" s="8"/>
      <c r="V40" s="8"/>
      <c r="W40" s="8"/>
      <c r="X40" s="8"/>
      <c r="Y40" s="8"/>
      <c r="Z40" s="8"/>
      <c r="AA40" s="8"/>
      <c r="AB40" s="8"/>
      <c r="AC40" s="8"/>
      <c r="AD40" s="8"/>
      <c r="AE40" s="8"/>
      <c r="AF40" s="8"/>
      <c r="AG40" s="8"/>
      <c r="AH40" s="8"/>
      <c r="AI40" s="8"/>
      <c r="AJ40" s="8"/>
      <c r="AK40" s="8"/>
      <c r="AL40" s="8"/>
      <c r="AM40" s="8"/>
      <c r="AN40" s="8"/>
      <c r="AO40" s="8"/>
      <c r="AP40" s="8"/>
      <c r="AQ40" s="8"/>
      <c r="AR40" s="5"/>
      <c r="AS40" s="5"/>
      <c r="AT40" s="5"/>
      <c r="AU40" s="5"/>
    </row>
    <row r="41" spans="1:47" ht="15.75" customHeight="1" x14ac:dyDescent="0.25">
      <c r="A41" s="5"/>
      <c r="B41" s="8"/>
      <c r="C41" s="6"/>
      <c r="D41" s="10"/>
      <c r="E41" s="9"/>
      <c r="F41" s="9"/>
      <c r="G41" s="9"/>
      <c r="H41" s="9"/>
      <c r="I41" s="208"/>
      <c r="J41" s="9"/>
      <c r="K41" s="9"/>
      <c r="L41" s="9"/>
      <c r="M41" s="9"/>
      <c r="N41" s="9"/>
      <c r="O41" s="9"/>
      <c r="P41" s="9"/>
      <c r="Q41" s="208"/>
      <c r="R41" s="9"/>
      <c r="S41" s="9"/>
      <c r="T41" s="9"/>
      <c r="U41" s="9"/>
      <c r="V41" s="9"/>
      <c r="W41" s="9"/>
      <c r="X41" s="9"/>
      <c r="Y41" s="9"/>
      <c r="Z41" s="9"/>
      <c r="AA41" s="9"/>
      <c r="AB41" s="9"/>
      <c r="AC41" s="9"/>
      <c r="AD41" s="9"/>
      <c r="AE41" s="9"/>
      <c r="AF41" s="9"/>
      <c r="AG41" s="9"/>
      <c r="AH41" s="9"/>
      <c r="AI41" s="9"/>
      <c r="AJ41" s="9"/>
      <c r="AK41" s="9"/>
      <c r="AL41" s="9"/>
      <c r="AM41" s="9"/>
      <c r="AN41" s="9"/>
      <c r="AO41" s="9"/>
      <c r="AP41" s="9"/>
      <c r="AQ41" s="8"/>
      <c r="AR41" s="5"/>
      <c r="AS41" s="5"/>
      <c r="AT41" s="5"/>
      <c r="AU41" s="5"/>
    </row>
    <row r="42" spans="1:47" ht="15.95" customHeight="1" x14ac:dyDescent="0.25">
      <c r="A42" s="5"/>
      <c r="B42" s="8"/>
      <c r="C42" s="6"/>
      <c r="D42" s="458" t="s">
        <v>40</v>
      </c>
      <c r="E42" s="458"/>
      <c r="F42" s="458"/>
      <c r="G42" s="458"/>
      <c r="H42" s="458"/>
      <c r="I42" s="458"/>
      <c r="J42" s="458"/>
      <c r="K42" s="458"/>
      <c r="L42" s="458"/>
      <c r="M42" s="458"/>
      <c r="N42" s="458"/>
      <c r="O42" s="458"/>
      <c r="P42" s="458"/>
      <c r="Q42" s="458"/>
      <c r="R42" s="490"/>
      <c r="S42" s="490"/>
      <c r="T42" s="8"/>
      <c r="U42" s="8"/>
      <c r="V42" s="8"/>
      <c r="W42" s="8"/>
      <c r="X42" s="8"/>
      <c r="Y42" s="8"/>
      <c r="Z42" s="8"/>
      <c r="AA42" s="8"/>
      <c r="AB42" s="8"/>
      <c r="AC42" s="8"/>
      <c r="AD42" s="8"/>
      <c r="AE42" s="8"/>
      <c r="AF42" s="8"/>
      <c r="AG42" s="8"/>
      <c r="AH42" s="8"/>
      <c r="AI42" s="8"/>
      <c r="AJ42" s="8"/>
      <c r="AK42" s="8"/>
      <c r="AL42" s="8"/>
      <c r="AM42" s="8"/>
      <c r="AN42" s="8"/>
      <c r="AO42" s="8"/>
      <c r="AP42" s="8"/>
      <c r="AQ42" s="8"/>
      <c r="AR42" s="5"/>
      <c r="AS42" s="5"/>
      <c r="AT42" s="5"/>
      <c r="AU42" s="5"/>
    </row>
    <row r="43" spans="1:47" ht="10.5" customHeight="1" x14ac:dyDescent="0.25">
      <c r="A43" s="5"/>
      <c r="B43" s="8"/>
      <c r="C43" s="6"/>
      <c r="D43" s="10"/>
      <c r="E43" s="9"/>
      <c r="F43" s="9"/>
      <c r="G43" s="9"/>
      <c r="H43" s="9"/>
      <c r="I43" s="9"/>
      <c r="J43" s="9"/>
      <c r="K43" s="9"/>
      <c r="L43" s="9"/>
      <c r="M43" s="9"/>
      <c r="N43" s="9"/>
      <c r="O43" s="9"/>
      <c r="P43" s="9"/>
      <c r="Q43" s="9"/>
      <c r="R43" s="208"/>
      <c r="S43" s="9"/>
      <c r="T43" s="9"/>
      <c r="U43" s="9"/>
      <c r="V43" s="9"/>
      <c r="W43" s="9"/>
      <c r="X43" s="9"/>
      <c r="Y43" s="9"/>
      <c r="Z43" s="9"/>
      <c r="AA43" s="9"/>
      <c r="AB43" s="9"/>
      <c r="AC43" s="9"/>
      <c r="AD43" s="9"/>
      <c r="AE43" s="9"/>
      <c r="AF43" s="9"/>
      <c r="AG43" s="9"/>
      <c r="AH43" s="9"/>
      <c r="AI43" s="9"/>
      <c r="AJ43" s="9"/>
      <c r="AK43" s="9"/>
      <c r="AL43" s="9"/>
      <c r="AM43" s="9"/>
      <c r="AN43" s="9"/>
      <c r="AO43" s="9"/>
      <c r="AP43" s="9"/>
      <c r="AQ43" s="8"/>
      <c r="AR43" s="5"/>
      <c r="AS43" s="5"/>
      <c r="AT43" s="5"/>
      <c r="AU43" s="5"/>
    </row>
    <row r="44" spans="1:47" ht="15.95" customHeight="1" x14ac:dyDescent="0.25">
      <c r="A44" s="5"/>
      <c r="B44" s="8"/>
      <c r="C44" s="6"/>
      <c r="D44" s="458" t="s">
        <v>32</v>
      </c>
      <c r="E44" s="458"/>
      <c r="F44" s="458"/>
      <c r="G44" s="458"/>
      <c r="H44" s="458"/>
      <c r="I44" s="458"/>
      <c r="J44" s="458"/>
      <c r="K44" s="458"/>
      <c r="L44" s="458"/>
      <c r="M44" s="458"/>
      <c r="N44" s="458"/>
      <c r="O44" s="458"/>
      <c r="P44" s="458"/>
      <c r="Q44" s="458"/>
      <c r="R44" s="458"/>
      <c r="S44" s="458"/>
      <c r="T44" s="458"/>
      <c r="U44" s="479"/>
      <c r="V44" s="479"/>
      <c r="W44" s="479"/>
      <c r="X44" s="479"/>
      <c r="Y44" s="479"/>
      <c r="Z44" s="479"/>
      <c r="AA44" s="479"/>
      <c r="AB44" s="479"/>
      <c r="AC44" s="479"/>
      <c r="AD44" s="479"/>
      <c r="AE44" s="479"/>
      <c r="AF44" s="479"/>
      <c r="AG44" s="479"/>
      <c r="AH44" s="479"/>
      <c r="AI44" s="479"/>
      <c r="AJ44" s="479"/>
      <c r="AK44" s="479"/>
      <c r="AL44" s="479"/>
      <c r="AM44" s="479"/>
      <c r="AN44" s="479"/>
      <c r="AO44" s="479"/>
      <c r="AP44" s="479"/>
      <c r="AQ44" s="8"/>
      <c r="AR44" s="5"/>
      <c r="AS44" s="5"/>
      <c r="AT44" s="5"/>
      <c r="AU44" s="5"/>
    </row>
    <row r="45" spans="1:47" ht="10.5" customHeight="1" x14ac:dyDescent="0.25">
      <c r="A45" s="5"/>
      <c r="B45" s="8"/>
      <c r="C45" s="6"/>
      <c r="D45" s="10"/>
      <c r="E45" s="9"/>
      <c r="F45" s="9"/>
      <c r="G45" s="9"/>
      <c r="H45" s="9"/>
      <c r="I45" s="9"/>
      <c r="J45" s="9"/>
      <c r="K45" s="9"/>
      <c r="L45" s="9"/>
      <c r="M45" s="9"/>
      <c r="N45" s="9"/>
      <c r="O45" s="9"/>
      <c r="P45" s="9"/>
      <c r="Q45" s="9"/>
      <c r="R45" s="9"/>
      <c r="S45" s="9"/>
      <c r="T45" s="9"/>
      <c r="U45" s="208"/>
      <c r="V45" s="9"/>
      <c r="W45" s="9"/>
      <c r="X45" s="9"/>
      <c r="Y45" s="9"/>
      <c r="Z45" s="9"/>
      <c r="AA45" s="9"/>
      <c r="AB45" s="9"/>
      <c r="AC45" s="9"/>
      <c r="AD45" s="9"/>
      <c r="AE45" s="9"/>
      <c r="AF45" s="9"/>
      <c r="AG45" s="9"/>
      <c r="AH45" s="9"/>
      <c r="AI45" s="9"/>
      <c r="AJ45" s="9"/>
      <c r="AK45" s="9"/>
      <c r="AL45" s="9"/>
      <c r="AM45" s="9"/>
      <c r="AN45" s="9"/>
      <c r="AO45" s="9"/>
      <c r="AP45" s="9"/>
      <c r="AQ45" s="8"/>
      <c r="AR45" s="5"/>
      <c r="AS45" s="5"/>
      <c r="AT45" s="5"/>
      <c r="AU45" s="5"/>
    </row>
    <row r="46" spans="1:47" ht="15.95" customHeight="1" x14ac:dyDescent="0.25">
      <c r="A46" s="5"/>
      <c r="B46" s="8"/>
      <c r="C46" s="6"/>
      <c r="D46" s="458" t="s">
        <v>33</v>
      </c>
      <c r="E46" s="458"/>
      <c r="F46" s="458"/>
      <c r="G46" s="458"/>
      <c r="H46" s="458"/>
      <c r="I46" s="491"/>
      <c r="J46" s="492"/>
      <c r="K46" s="492"/>
      <c r="L46" s="492"/>
      <c r="M46" s="492"/>
      <c r="N46" s="492"/>
      <c r="O46" s="492"/>
      <c r="P46" s="492"/>
      <c r="Q46" s="492"/>
      <c r="R46" s="492"/>
      <c r="S46" s="492"/>
      <c r="T46" s="492"/>
      <c r="U46" s="492"/>
      <c r="V46" s="492"/>
      <c r="W46" s="492"/>
      <c r="X46" s="492"/>
      <c r="Y46" s="492"/>
      <c r="Z46" s="492"/>
      <c r="AA46" s="492"/>
      <c r="AB46" s="492"/>
      <c r="AC46" s="492"/>
      <c r="AD46" s="492"/>
      <c r="AE46" s="492"/>
      <c r="AF46" s="492"/>
      <c r="AG46" s="492"/>
      <c r="AH46" s="492"/>
      <c r="AI46" s="492"/>
      <c r="AJ46" s="492"/>
      <c r="AK46" s="492"/>
      <c r="AL46" s="492"/>
      <c r="AM46" s="492"/>
      <c r="AN46" s="492"/>
      <c r="AO46" s="492"/>
      <c r="AP46" s="492"/>
      <c r="AQ46" s="8"/>
      <c r="AR46" s="5"/>
      <c r="AS46" s="5"/>
      <c r="AT46" s="5"/>
      <c r="AU46" s="5"/>
    </row>
    <row r="47" spans="1:47" ht="15.75" customHeight="1" x14ac:dyDescent="0.25">
      <c r="A47" s="5"/>
      <c r="B47" s="8"/>
      <c r="C47" s="6"/>
      <c r="D47" s="9"/>
      <c r="E47" s="9"/>
      <c r="F47" s="9"/>
      <c r="G47" s="9"/>
      <c r="H47" s="9"/>
      <c r="I47" s="208"/>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8"/>
      <c r="AR47" s="5"/>
      <c r="AS47" s="5"/>
      <c r="AT47" s="5"/>
      <c r="AU47" s="5"/>
    </row>
    <row r="48" spans="1:47" ht="15.95" customHeight="1" x14ac:dyDescent="0.25">
      <c r="A48" s="5"/>
      <c r="B48" s="8"/>
      <c r="C48" s="6"/>
      <c r="D48" s="458" t="s">
        <v>45</v>
      </c>
      <c r="E48" s="458"/>
      <c r="F48" s="458"/>
      <c r="G48" s="458"/>
      <c r="H48" s="458"/>
      <c r="I48" s="458"/>
      <c r="J48" s="458"/>
      <c r="K48" s="458"/>
      <c r="L48" s="458"/>
      <c r="M48" s="458"/>
      <c r="N48" s="458"/>
      <c r="O48" s="458"/>
      <c r="P48" s="458"/>
      <c r="Q48" s="458"/>
      <c r="R48" s="458"/>
      <c r="S48" s="458"/>
      <c r="T48" s="458"/>
      <c r="U48" s="458"/>
      <c r="V48" s="458"/>
      <c r="W48" s="458"/>
      <c r="X48" s="458"/>
      <c r="Y48" s="458"/>
      <c r="Z48" s="458"/>
      <c r="AA48" s="458"/>
      <c r="AB48" s="458"/>
      <c r="AC48" s="458"/>
      <c r="AD48" s="477"/>
      <c r="AE48" s="477"/>
      <c r="AF48" s="477"/>
      <c r="AG48" s="8"/>
      <c r="AH48" s="8"/>
      <c r="AI48" s="8"/>
      <c r="AJ48" s="8"/>
      <c r="AK48" s="8"/>
      <c r="AL48" s="8"/>
      <c r="AM48" s="8"/>
      <c r="AN48" s="8"/>
      <c r="AO48" s="8"/>
      <c r="AP48" s="8"/>
      <c r="AQ48" s="8"/>
      <c r="AR48" s="5"/>
      <c r="AS48" s="5"/>
      <c r="AT48" s="5"/>
      <c r="AU48" s="5"/>
    </row>
    <row r="49" spans="1:47" ht="10.5" customHeight="1" x14ac:dyDescent="0.25">
      <c r="A49" s="5"/>
      <c r="B49" s="8"/>
      <c r="C49" s="6"/>
      <c r="D49" s="10"/>
      <c r="E49" s="9"/>
      <c r="F49" s="9"/>
      <c r="G49" s="9"/>
      <c r="H49" s="9"/>
      <c r="I49" s="9"/>
      <c r="J49" s="9"/>
      <c r="K49" s="9"/>
      <c r="L49" s="9"/>
      <c r="M49" s="9"/>
      <c r="N49" s="9"/>
      <c r="O49" s="9"/>
      <c r="P49" s="9"/>
      <c r="Q49" s="9"/>
      <c r="R49" s="9"/>
      <c r="S49" s="9"/>
      <c r="T49" s="9"/>
      <c r="U49" s="9"/>
      <c r="V49" s="9"/>
      <c r="W49" s="9"/>
      <c r="X49" s="9"/>
      <c r="Y49" s="9"/>
      <c r="Z49" s="9"/>
      <c r="AA49" s="9"/>
      <c r="AB49" s="9"/>
      <c r="AC49" s="9"/>
      <c r="AD49" s="208"/>
      <c r="AE49" s="9"/>
      <c r="AF49" s="9"/>
      <c r="AG49" s="9"/>
      <c r="AH49" s="9"/>
      <c r="AI49" s="9"/>
      <c r="AJ49" s="9"/>
      <c r="AK49" s="9"/>
      <c r="AL49" s="9"/>
      <c r="AM49" s="9"/>
      <c r="AN49" s="9"/>
      <c r="AO49" s="9"/>
      <c r="AP49" s="9"/>
      <c r="AQ49" s="8"/>
      <c r="AR49" s="5"/>
      <c r="AS49" s="5"/>
      <c r="AT49" s="5"/>
      <c r="AU49" s="5"/>
    </row>
    <row r="50" spans="1:47" ht="15.95" customHeight="1" x14ac:dyDescent="0.25">
      <c r="A50" s="5"/>
      <c r="B50" s="8"/>
      <c r="C50" s="6"/>
      <c r="D50" s="458" t="str">
        <f>IF(AD48="oui","Prénom et nom de cette personne :","")</f>
        <v/>
      </c>
      <c r="E50" s="458"/>
      <c r="F50" s="458"/>
      <c r="G50" s="458"/>
      <c r="H50" s="458"/>
      <c r="I50" s="458"/>
      <c r="J50" s="458"/>
      <c r="K50" s="458"/>
      <c r="L50" s="458"/>
      <c r="M50" s="458"/>
      <c r="N50" s="495"/>
      <c r="O50" s="495"/>
      <c r="P50" s="495"/>
      <c r="Q50" s="495"/>
      <c r="R50" s="495"/>
      <c r="S50" s="495"/>
      <c r="T50" s="495"/>
      <c r="U50" s="495"/>
      <c r="V50" s="495"/>
      <c r="W50" s="495"/>
      <c r="X50" s="495"/>
      <c r="Y50" s="495"/>
      <c r="Z50" s="495"/>
      <c r="AA50" s="495"/>
      <c r="AB50" s="495"/>
      <c r="AC50" s="495"/>
      <c r="AD50" s="495"/>
      <c r="AE50" s="495"/>
      <c r="AF50" s="495"/>
      <c r="AG50" s="495"/>
      <c r="AH50" s="495"/>
      <c r="AI50" s="495"/>
      <c r="AJ50" s="495"/>
      <c r="AK50" s="495"/>
      <c r="AL50" s="495"/>
      <c r="AM50" s="495"/>
      <c r="AN50" s="495"/>
      <c r="AO50" s="495"/>
      <c r="AP50" s="495"/>
      <c r="AQ50" s="8"/>
      <c r="AR50" s="5"/>
      <c r="AS50" s="5"/>
      <c r="AT50" s="5"/>
      <c r="AU50" s="5"/>
    </row>
    <row r="51" spans="1:47" ht="10.5" customHeight="1" x14ac:dyDescent="0.25">
      <c r="A51" s="5"/>
      <c r="B51" s="8"/>
      <c r="C51" s="6"/>
      <c r="D51" s="10"/>
      <c r="E51" s="9"/>
      <c r="F51" s="9"/>
      <c r="G51" s="9"/>
      <c r="H51" s="9"/>
      <c r="I51" s="9"/>
      <c r="J51" s="9"/>
      <c r="K51" s="9"/>
      <c r="L51" s="9"/>
      <c r="M51" s="9"/>
      <c r="N51" s="208"/>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8"/>
      <c r="AR51" s="5"/>
      <c r="AS51" s="5"/>
      <c r="AT51" s="5"/>
      <c r="AU51" s="5"/>
    </row>
    <row r="52" spans="1:47" ht="15.95" customHeight="1" x14ac:dyDescent="0.25">
      <c r="A52" s="5"/>
      <c r="B52" s="8"/>
      <c r="C52" s="6"/>
      <c r="D52" s="458" t="str">
        <f>IF(AD48="oui","Adresse courriel :","")</f>
        <v/>
      </c>
      <c r="E52" s="458"/>
      <c r="F52" s="458"/>
      <c r="G52" s="458"/>
      <c r="H52" s="458"/>
      <c r="I52" s="496"/>
      <c r="J52" s="497"/>
      <c r="K52" s="497"/>
      <c r="L52" s="497"/>
      <c r="M52" s="497"/>
      <c r="N52" s="497"/>
      <c r="O52" s="497"/>
      <c r="P52" s="497"/>
      <c r="Q52" s="497"/>
      <c r="R52" s="497"/>
      <c r="S52" s="497"/>
      <c r="T52" s="497"/>
      <c r="U52" s="497"/>
      <c r="V52" s="497"/>
      <c r="W52" s="497"/>
      <c r="X52" s="497"/>
      <c r="Y52" s="497"/>
      <c r="Z52" s="497"/>
      <c r="AA52" s="497"/>
      <c r="AB52" s="497"/>
      <c r="AC52" s="497"/>
      <c r="AD52" s="497"/>
      <c r="AE52" s="497"/>
      <c r="AF52" s="497"/>
      <c r="AG52" s="497"/>
      <c r="AH52" s="497"/>
      <c r="AI52" s="497"/>
      <c r="AJ52" s="497"/>
      <c r="AK52" s="497"/>
      <c r="AL52" s="497"/>
      <c r="AM52" s="497"/>
      <c r="AN52" s="497"/>
      <c r="AO52" s="497"/>
      <c r="AP52" s="497"/>
      <c r="AQ52" s="8"/>
      <c r="AR52" s="5"/>
      <c r="AS52" s="5"/>
      <c r="AT52" s="5"/>
      <c r="AU52" s="5"/>
    </row>
    <row r="53" spans="1:47" ht="10.5" customHeight="1" x14ac:dyDescent="0.25">
      <c r="A53" s="5"/>
      <c r="B53" s="8"/>
      <c r="C53" s="6"/>
      <c r="D53" s="9"/>
      <c r="E53" s="9"/>
      <c r="F53" s="9"/>
      <c r="G53" s="9"/>
      <c r="H53" s="9"/>
      <c r="I53" s="208"/>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8"/>
      <c r="AR53" s="5"/>
      <c r="AS53" s="5"/>
      <c r="AT53" s="5"/>
      <c r="AU53" s="5"/>
    </row>
    <row r="54" spans="1:47" ht="15.95" customHeight="1" x14ac:dyDescent="0.25">
      <c r="A54" s="5"/>
      <c r="B54" s="8"/>
      <c r="C54" s="6"/>
      <c r="D54" s="494" t="s">
        <v>47</v>
      </c>
      <c r="E54" s="494"/>
      <c r="F54" s="494"/>
      <c r="G54" s="494"/>
      <c r="H54" s="494"/>
      <c r="I54" s="494"/>
      <c r="J54" s="494"/>
      <c r="K54" s="494"/>
      <c r="L54" s="494"/>
      <c r="M54" s="494"/>
      <c r="N54" s="494"/>
      <c r="O54" s="498"/>
      <c r="P54" s="498"/>
      <c r="Q54" s="498"/>
      <c r="R54" s="498"/>
      <c r="S54" s="498"/>
      <c r="T54" s="498"/>
      <c r="U54" s="498"/>
      <c r="V54" s="498"/>
      <c r="W54" s="498"/>
      <c r="X54" s="498"/>
      <c r="Y54" s="498"/>
      <c r="Z54" s="498"/>
      <c r="AA54" s="498"/>
      <c r="AB54" s="498"/>
      <c r="AC54" s="498"/>
      <c r="AD54" s="498"/>
      <c r="AE54" s="498"/>
      <c r="AF54" s="498"/>
      <c r="AG54" s="498"/>
      <c r="AH54" s="498"/>
      <c r="AI54" s="498"/>
      <c r="AJ54" s="498"/>
      <c r="AK54" s="498"/>
      <c r="AL54" s="498"/>
      <c r="AM54" s="498"/>
      <c r="AN54" s="498"/>
      <c r="AO54" s="498"/>
      <c r="AP54" s="498"/>
      <c r="AQ54" s="8"/>
      <c r="AR54" s="5"/>
      <c r="AS54" s="5"/>
      <c r="AT54" s="5"/>
      <c r="AU54" s="5"/>
    </row>
    <row r="55" spans="1:47" ht="15.95" customHeight="1" x14ac:dyDescent="0.25">
      <c r="A55" s="5"/>
      <c r="B55" s="8"/>
      <c r="C55" s="10"/>
      <c r="D55" s="494"/>
      <c r="E55" s="494"/>
      <c r="F55" s="494"/>
      <c r="G55" s="494"/>
      <c r="H55" s="494"/>
      <c r="I55" s="494"/>
      <c r="J55" s="494"/>
      <c r="K55" s="494"/>
      <c r="L55" s="494"/>
      <c r="M55" s="494"/>
      <c r="N55" s="494"/>
      <c r="O55" s="498"/>
      <c r="P55" s="498"/>
      <c r="Q55" s="498"/>
      <c r="R55" s="498"/>
      <c r="S55" s="498"/>
      <c r="T55" s="498"/>
      <c r="U55" s="498"/>
      <c r="V55" s="498"/>
      <c r="W55" s="498"/>
      <c r="X55" s="498"/>
      <c r="Y55" s="498"/>
      <c r="Z55" s="498"/>
      <c r="AA55" s="498"/>
      <c r="AB55" s="498"/>
      <c r="AC55" s="498"/>
      <c r="AD55" s="498"/>
      <c r="AE55" s="498"/>
      <c r="AF55" s="498"/>
      <c r="AG55" s="498"/>
      <c r="AH55" s="498"/>
      <c r="AI55" s="498"/>
      <c r="AJ55" s="498"/>
      <c r="AK55" s="498"/>
      <c r="AL55" s="498"/>
      <c r="AM55" s="498"/>
      <c r="AN55" s="498"/>
      <c r="AO55" s="498"/>
      <c r="AP55" s="498"/>
      <c r="AQ55" s="8"/>
      <c r="AR55" s="5"/>
      <c r="AS55" s="5"/>
      <c r="AT55" s="5"/>
      <c r="AU55" s="5"/>
    </row>
    <row r="56" spans="1:47" ht="15.95" customHeight="1" x14ac:dyDescent="0.25">
      <c r="A56" s="5"/>
      <c r="B56" s="8"/>
      <c r="C56" s="10"/>
      <c r="D56" s="10"/>
      <c r="E56" s="12"/>
      <c r="F56" s="12"/>
      <c r="G56" s="12"/>
      <c r="H56" s="12"/>
      <c r="I56" s="12"/>
      <c r="J56" s="12"/>
      <c r="K56" s="12"/>
      <c r="L56" s="12"/>
      <c r="M56" s="12"/>
      <c r="N56" s="12"/>
      <c r="O56" s="498"/>
      <c r="P56" s="498"/>
      <c r="Q56" s="498"/>
      <c r="R56" s="498"/>
      <c r="S56" s="498"/>
      <c r="T56" s="498"/>
      <c r="U56" s="498"/>
      <c r="V56" s="498"/>
      <c r="W56" s="498"/>
      <c r="X56" s="498"/>
      <c r="Y56" s="498"/>
      <c r="Z56" s="498"/>
      <c r="AA56" s="498"/>
      <c r="AB56" s="498"/>
      <c r="AC56" s="498"/>
      <c r="AD56" s="498"/>
      <c r="AE56" s="498"/>
      <c r="AF56" s="498"/>
      <c r="AG56" s="498"/>
      <c r="AH56" s="498"/>
      <c r="AI56" s="498"/>
      <c r="AJ56" s="498"/>
      <c r="AK56" s="498"/>
      <c r="AL56" s="498"/>
      <c r="AM56" s="498"/>
      <c r="AN56" s="498"/>
      <c r="AO56" s="498"/>
      <c r="AP56" s="498"/>
      <c r="AQ56" s="8"/>
      <c r="AR56" s="5"/>
      <c r="AS56" s="5"/>
      <c r="AT56" s="5"/>
      <c r="AU56" s="5"/>
    </row>
    <row r="57" spans="1:47" ht="15.95" customHeight="1" x14ac:dyDescent="0.25">
      <c r="A57" s="5"/>
      <c r="B57" s="8"/>
      <c r="C57" s="10"/>
      <c r="D57" s="10"/>
      <c r="E57" s="12"/>
      <c r="F57" s="12"/>
      <c r="G57" s="12"/>
      <c r="H57" s="12"/>
      <c r="I57" s="12"/>
      <c r="J57" s="12"/>
      <c r="K57" s="12"/>
      <c r="L57" s="12"/>
      <c r="M57" s="12"/>
      <c r="N57" s="12"/>
      <c r="O57" s="498"/>
      <c r="P57" s="498"/>
      <c r="Q57" s="498"/>
      <c r="R57" s="498"/>
      <c r="S57" s="498"/>
      <c r="T57" s="498"/>
      <c r="U57" s="498"/>
      <c r="V57" s="498"/>
      <c r="W57" s="498"/>
      <c r="X57" s="498"/>
      <c r="Y57" s="498"/>
      <c r="Z57" s="498"/>
      <c r="AA57" s="498"/>
      <c r="AB57" s="498"/>
      <c r="AC57" s="498"/>
      <c r="AD57" s="498"/>
      <c r="AE57" s="498"/>
      <c r="AF57" s="498"/>
      <c r="AG57" s="498"/>
      <c r="AH57" s="498"/>
      <c r="AI57" s="498"/>
      <c r="AJ57" s="498"/>
      <c r="AK57" s="498"/>
      <c r="AL57" s="498"/>
      <c r="AM57" s="498"/>
      <c r="AN57" s="498"/>
      <c r="AO57" s="498"/>
      <c r="AP57" s="498"/>
      <c r="AQ57" s="8"/>
      <c r="AR57" s="5"/>
      <c r="AS57" s="5"/>
      <c r="AT57" s="5"/>
      <c r="AU57" s="5"/>
    </row>
    <row r="58" spans="1:47" ht="15.95" customHeight="1" x14ac:dyDescent="0.25">
      <c r="A58" s="5"/>
      <c r="B58" s="8"/>
      <c r="C58" s="10"/>
      <c r="D58" s="10"/>
      <c r="E58" s="12"/>
      <c r="F58" s="12"/>
      <c r="G58" s="12"/>
      <c r="H58" s="12"/>
      <c r="I58" s="12"/>
      <c r="J58" s="12"/>
      <c r="K58" s="12"/>
      <c r="L58" s="12"/>
      <c r="M58" s="12"/>
      <c r="N58" s="12"/>
      <c r="O58" s="498"/>
      <c r="P58" s="498"/>
      <c r="Q58" s="498"/>
      <c r="R58" s="498"/>
      <c r="S58" s="498"/>
      <c r="T58" s="498"/>
      <c r="U58" s="498"/>
      <c r="V58" s="498"/>
      <c r="W58" s="498"/>
      <c r="X58" s="498"/>
      <c r="Y58" s="498"/>
      <c r="Z58" s="498"/>
      <c r="AA58" s="498"/>
      <c r="AB58" s="498"/>
      <c r="AC58" s="498"/>
      <c r="AD58" s="498"/>
      <c r="AE58" s="498"/>
      <c r="AF58" s="498"/>
      <c r="AG58" s="498"/>
      <c r="AH58" s="498"/>
      <c r="AI58" s="498"/>
      <c r="AJ58" s="498"/>
      <c r="AK58" s="498"/>
      <c r="AL58" s="498"/>
      <c r="AM58" s="498"/>
      <c r="AN58" s="498"/>
      <c r="AO58" s="498"/>
      <c r="AP58" s="498"/>
      <c r="AQ58" s="8"/>
      <c r="AR58" s="5"/>
      <c r="AS58" s="5"/>
      <c r="AT58" s="5"/>
      <c r="AU58" s="5"/>
    </row>
    <row r="59" spans="1:47" ht="15.95" customHeight="1" x14ac:dyDescent="0.25">
      <c r="A59" s="5"/>
      <c r="B59" s="8"/>
      <c r="C59" s="10"/>
      <c r="D59" s="10"/>
      <c r="E59" s="12"/>
      <c r="F59" s="12"/>
      <c r="G59" s="12"/>
      <c r="H59" s="12"/>
      <c r="I59" s="12"/>
      <c r="J59" s="12"/>
      <c r="K59" s="12"/>
      <c r="L59" s="12"/>
      <c r="M59" s="12"/>
      <c r="N59" s="12"/>
      <c r="O59" s="498"/>
      <c r="P59" s="498"/>
      <c r="Q59" s="498"/>
      <c r="R59" s="498"/>
      <c r="S59" s="498"/>
      <c r="T59" s="498"/>
      <c r="U59" s="498"/>
      <c r="V59" s="498"/>
      <c r="W59" s="498"/>
      <c r="X59" s="498"/>
      <c r="Y59" s="498"/>
      <c r="Z59" s="498"/>
      <c r="AA59" s="498"/>
      <c r="AB59" s="498"/>
      <c r="AC59" s="498"/>
      <c r="AD59" s="498"/>
      <c r="AE59" s="498"/>
      <c r="AF59" s="498"/>
      <c r="AG59" s="498"/>
      <c r="AH59" s="498"/>
      <c r="AI59" s="498"/>
      <c r="AJ59" s="498"/>
      <c r="AK59" s="498"/>
      <c r="AL59" s="498"/>
      <c r="AM59" s="498"/>
      <c r="AN59" s="498"/>
      <c r="AO59" s="498"/>
      <c r="AP59" s="498"/>
      <c r="AQ59" s="8"/>
      <c r="AR59" s="5"/>
      <c r="AS59" s="5"/>
      <c r="AT59" s="5"/>
      <c r="AU59" s="5"/>
    </row>
    <row r="60" spans="1:47" ht="15.95" customHeight="1" x14ac:dyDescent="0.25">
      <c r="A60" s="5"/>
      <c r="B60" s="8"/>
      <c r="C60" s="10"/>
      <c r="D60" s="10"/>
      <c r="E60" s="12"/>
      <c r="F60" s="12"/>
      <c r="G60" s="12"/>
      <c r="H60" s="12"/>
      <c r="I60" s="12"/>
      <c r="J60" s="12"/>
      <c r="K60" s="12"/>
      <c r="L60" s="12"/>
      <c r="M60" s="12"/>
      <c r="N60" s="12"/>
      <c r="O60" s="498"/>
      <c r="P60" s="498"/>
      <c r="Q60" s="498"/>
      <c r="R60" s="498"/>
      <c r="S60" s="498"/>
      <c r="T60" s="498"/>
      <c r="U60" s="498"/>
      <c r="V60" s="498"/>
      <c r="W60" s="498"/>
      <c r="X60" s="498"/>
      <c r="Y60" s="498"/>
      <c r="Z60" s="498"/>
      <c r="AA60" s="498"/>
      <c r="AB60" s="498"/>
      <c r="AC60" s="498"/>
      <c r="AD60" s="498"/>
      <c r="AE60" s="498"/>
      <c r="AF60" s="498"/>
      <c r="AG60" s="498"/>
      <c r="AH60" s="498"/>
      <c r="AI60" s="498"/>
      <c r="AJ60" s="498"/>
      <c r="AK60" s="498"/>
      <c r="AL60" s="498"/>
      <c r="AM60" s="498"/>
      <c r="AN60" s="498"/>
      <c r="AO60" s="498"/>
      <c r="AP60" s="498"/>
      <c r="AQ60" s="8"/>
      <c r="AR60" s="5"/>
      <c r="AS60" s="5"/>
      <c r="AT60" s="5"/>
      <c r="AU60" s="5"/>
    </row>
    <row r="61" spans="1:47" ht="10.5" customHeight="1" x14ac:dyDescent="0.25">
      <c r="A61" s="5"/>
      <c r="B61" s="8"/>
      <c r="C61" s="10"/>
      <c r="D61" s="10"/>
      <c r="E61" s="9"/>
      <c r="F61" s="9"/>
      <c r="G61" s="9"/>
      <c r="H61" s="9"/>
      <c r="I61" s="9"/>
      <c r="J61" s="9"/>
      <c r="K61" s="9"/>
      <c r="L61" s="9"/>
      <c r="M61" s="9"/>
      <c r="N61" s="9"/>
      <c r="O61" s="208"/>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8"/>
      <c r="AR61" s="5"/>
      <c r="AS61" s="5"/>
      <c r="AT61" s="5"/>
      <c r="AU61" s="5"/>
    </row>
    <row r="62" spans="1:47" ht="15.75" customHeight="1" x14ac:dyDescent="0.25">
      <c r="A62" s="5"/>
      <c r="B62" s="8"/>
      <c r="C62" s="6"/>
      <c r="D62" s="493" t="s">
        <v>635</v>
      </c>
      <c r="E62" s="493"/>
      <c r="F62" s="493"/>
      <c r="G62" s="493"/>
      <c r="H62" s="493"/>
      <c r="I62" s="493"/>
      <c r="J62" s="493"/>
      <c r="K62" s="493"/>
      <c r="L62" s="493"/>
      <c r="M62" s="493"/>
      <c r="N62" s="493"/>
      <c r="O62" s="493"/>
      <c r="P62" s="493"/>
      <c r="Q62" s="493"/>
      <c r="R62" s="493"/>
      <c r="S62" s="493"/>
      <c r="T62" s="493"/>
      <c r="U62" s="493"/>
      <c r="V62" s="493"/>
      <c r="W62" s="493"/>
      <c r="X62" s="493"/>
      <c r="Y62" s="493"/>
      <c r="Z62" s="493"/>
      <c r="AA62" s="493"/>
      <c r="AB62" s="493"/>
      <c r="AC62" s="493"/>
      <c r="AD62" s="493"/>
      <c r="AE62" s="493"/>
      <c r="AF62" s="493"/>
      <c r="AG62" s="493"/>
      <c r="AH62" s="493"/>
      <c r="AI62" s="493"/>
      <c r="AJ62" s="493"/>
      <c r="AK62" s="493"/>
      <c r="AL62" s="493"/>
      <c r="AM62" s="493"/>
      <c r="AN62" s="493"/>
      <c r="AO62" s="493"/>
      <c r="AP62" s="493"/>
      <c r="AQ62" s="493"/>
      <c r="AR62" s="5"/>
      <c r="AS62" s="5"/>
      <c r="AT62" s="5"/>
      <c r="AU62" s="5"/>
    </row>
    <row r="63" spans="1:47" ht="15.95" customHeight="1" x14ac:dyDescent="0.25">
      <c r="A63" s="5"/>
      <c r="B63" s="8"/>
      <c r="C63" s="6"/>
      <c r="D63" s="458" t="s">
        <v>619</v>
      </c>
      <c r="E63" s="458"/>
      <c r="F63" s="458"/>
      <c r="G63" s="458"/>
      <c r="H63" s="458"/>
      <c r="I63" s="458"/>
      <c r="J63" s="458"/>
      <c r="K63" s="458"/>
      <c r="L63" s="458"/>
      <c r="M63" s="458"/>
      <c r="N63" s="458"/>
      <c r="O63" s="458"/>
      <c r="P63" s="458"/>
      <c r="Q63" s="458"/>
      <c r="R63" s="458"/>
      <c r="S63" s="458"/>
      <c r="T63" s="458"/>
      <c r="U63" s="458"/>
      <c r="V63" s="458"/>
      <c r="W63" s="458"/>
      <c r="X63" s="458"/>
      <c r="Y63" s="458"/>
      <c r="Z63" s="8"/>
      <c r="AA63" s="477"/>
      <c r="AB63" s="477"/>
      <c r="AC63" s="477"/>
      <c r="AD63" s="8"/>
      <c r="AE63" s="8"/>
      <c r="AF63" s="8"/>
      <c r="AG63" s="8"/>
      <c r="AH63" s="8"/>
      <c r="AI63" s="8"/>
      <c r="AJ63" s="8"/>
      <c r="AK63" s="8"/>
      <c r="AL63" s="8"/>
      <c r="AM63" s="8"/>
      <c r="AN63" s="8"/>
      <c r="AO63" s="8"/>
      <c r="AP63" s="8"/>
      <c r="AQ63" s="8"/>
      <c r="AR63" s="5"/>
      <c r="AS63" s="5"/>
      <c r="AT63" s="5"/>
      <c r="AU63" s="5"/>
    </row>
    <row r="64" spans="1:47" ht="10.5" customHeight="1" x14ac:dyDescent="0.25">
      <c r="A64" s="5"/>
      <c r="B64" s="8"/>
      <c r="C64" s="6"/>
      <c r="D64" s="10"/>
      <c r="E64" s="9"/>
      <c r="F64" s="9"/>
      <c r="G64" s="9"/>
      <c r="H64" s="9"/>
      <c r="I64" s="9"/>
      <c r="J64" s="9"/>
      <c r="K64" s="9"/>
      <c r="L64" s="9"/>
      <c r="M64" s="9"/>
      <c r="N64" s="9"/>
      <c r="O64" s="9"/>
      <c r="P64" s="9"/>
      <c r="Q64" s="9"/>
      <c r="R64" s="9"/>
      <c r="S64" s="9"/>
      <c r="T64" s="9"/>
      <c r="U64" s="9"/>
      <c r="V64" s="9"/>
      <c r="W64" s="9"/>
      <c r="X64" s="9"/>
      <c r="Y64" s="9"/>
      <c r="Z64" s="9"/>
      <c r="AA64" s="208"/>
      <c r="AB64" s="9"/>
      <c r="AC64" s="9"/>
      <c r="AD64" s="9"/>
      <c r="AE64" s="9"/>
      <c r="AF64" s="9"/>
      <c r="AG64" s="9"/>
      <c r="AH64" s="9"/>
      <c r="AI64" s="9"/>
      <c r="AJ64" s="9"/>
      <c r="AK64" s="9"/>
      <c r="AL64" s="9"/>
      <c r="AM64" s="9"/>
      <c r="AN64" s="9"/>
      <c r="AO64" s="9"/>
      <c r="AP64" s="9"/>
      <c r="AQ64" s="8"/>
      <c r="AR64" s="5"/>
      <c r="AS64" s="508"/>
      <c r="AT64" s="508"/>
      <c r="AU64" s="5"/>
    </row>
    <row r="65" spans="1:47" ht="15.75" customHeight="1" x14ac:dyDescent="0.25">
      <c r="A65" s="5"/>
      <c r="B65" s="8"/>
      <c r="C65" s="6"/>
      <c r="D65" s="439" t="str">
        <f>'Matrices Formulaires'!B13</f>
        <v>Veuillez s'il vous plaît remplir toutes les cases bleues pour avoir accès aux autres sections qui vous concernent</v>
      </c>
      <c r="E65" s="439"/>
      <c r="F65" s="439"/>
      <c r="G65" s="439"/>
      <c r="H65" s="439"/>
      <c r="I65" s="439"/>
      <c r="J65" s="439"/>
      <c r="K65" s="439"/>
      <c r="L65" s="439"/>
      <c r="M65" s="439"/>
      <c r="N65" s="439"/>
      <c r="O65" s="439"/>
      <c r="P65" s="439"/>
      <c r="Q65" s="439"/>
      <c r="R65" s="439"/>
      <c r="S65" s="439"/>
      <c r="T65" s="439"/>
      <c r="U65" s="439"/>
      <c r="V65" s="439"/>
      <c r="W65" s="439"/>
      <c r="X65" s="439"/>
      <c r="Y65" s="439"/>
      <c r="Z65" s="439"/>
      <c r="AA65" s="439"/>
      <c r="AB65" s="439"/>
      <c r="AC65" s="439"/>
      <c r="AD65" s="439"/>
      <c r="AE65" s="439"/>
      <c r="AF65" s="439"/>
      <c r="AG65" s="439"/>
      <c r="AH65" s="439"/>
      <c r="AI65" s="439"/>
      <c r="AJ65" s="439"/>
      <c r="AK65" s="439"/>
      <c r="AL65" s="439"/>
      <c r="AM65" s="439"/>
      <c r="AN65" s="439"/>
      <c r="AO65" s="439"/>
      <c r="AP65" s="9"/>
      <c r="AQ65" s="8"/>
      <c r="AR65" s="5"/>
      <c r="AS65" s="508"/>
      <c r="AT65" s="508"/>
      <c r="AU65" s="5"/>
    </row>
    <row r="66" spans="1:47" ht="15.95" customHeight="1" x14ac:dyDescent="0.25">
      <c r="A66" s="5"/>
      <c r="B66" s="8"/>
      <c r="C66" s="6"/>
      <c r="D66" s="483" t="str">
        <f>'Matrices Formulaires'!AK13</f>
        <v/>
      </c>
      <c r="E66" s="483"/>
      <c r="F66" s="483"/>
      <c r="G66" s="483"/>
      <c r="H66" s="483"/>
      <c r="I66" s="483"/>
      <c r="J66" s="483"/>
      <c r="K66" s="483"/>
      <c r="L66" s="483"/>
      <c r="M66" s="483"/>
      <c r="N66" s="483"/>
      <c r="O66" s="483"/>
      <c r="P66" s="483"/>
      <c r="Q66" s="483"/>
      <c r="R66" s="483"/>
      <c r="S66" s="483"/>
      <c r="T66" s="483"/>
      <c r="U66" s="483"/>
      <c r="V66" s="483"/>
      <c r="W66" s="483"/>
      <c r="X66" s="483"/>
      <c r="Y66" s="483"/>
      <c r="Z66" s="513" t="str">
        <f>'Matrices Formulaires'!AK26</f>
        <v/>
      </c>
      <c r="AA66" s="513"/>
      <c r="AB66" s="513"/>
      <c r="AC66" s="513"/>
      <c r="AD66" s="513"/>
      <c r="AE66" s="32"/>
      <c r="AF66" s="32"/>
      <c r="AG66" s="33"/>
      <c r="AH66" s="33"/>
      <c r="AI66" s="33"/>
      <c r="AJ66" s="33"/>
      <c r="AK66" s="33"/>
      <c r="AL66" s="6"/>
      <c r="AM66" s="6"/>
      <c r="AN66" s="11"/>
      <c r="AO66" s="8"/>
      <c r="AP66" s="8"/>
      <c r="AQ66" s="8"/>
      <c r="AR66" s="57"/>
      <c r="AS66" s="56"/>
      <c r="AT66" s="35"/>
      <c r="AU66" s="5"/>
    </row>
    <row r="67" spans="1:47" ht="15.95" customHeight="1" x14ac:dyDescent="0.25">
      <c r="A67" s="5"/>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9"/>
      <c r="AP67" s="9"/>
      <c r="AQ67" s="9"/>
      <c r="AR67" s="57"/>
      <c r="AS67" s="56"/>
      <c r="AT67" s="35"/>
      <c r="AU67" s="5"/>
    </row>
    <row r="68" spans="1:47" ht="15.95" customHeight="1" x14ac:dyDescent="0.25">
      <c r="A68" s="5"/>
      <c r="B68" s="502" t="s">
        <v>228</v>
      </c>
      <c r="C68" s="502"/>
      <c r="D68" s="502"/>
      <c r="E68" s="503" t="s">
        <v>229</v>
      </c>
      <c r="F68" s="503"/>
      <c r="G68" s="503"/>
      <c r="H68" s="503"/>
      <c r="I68" s="503"/>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5"/>
      <c r="AS68" s="5"/>
      <c r="AT68" s="5"/>
      <c r="AU68" s="5"/>
    </row>
    <row r="69" spans="1:47" ht="31.5" customHeight="1" x14ac:dyDescent="0.25">
      <c r="A69" s="5"/>
      <c r="B69" s="5"/>
      <c r="C69" s="5"/>
      <c r="D69" s="463" t="str">
        <f ca="1">IF('Gestion du temps'!A3="Formulaire EXPIRÉ ou NON VALIDE",Notes!B5,"")</f>
        <v/>
      </c>
      <c r="E69" s="463"/>
      <c r="F69" s="463"/>
      <c r="G69" s="463"/>
      <c r="H69" s="463"/>
      <c r="I69" s="463"/>
      <c r="J69" s="463"/>
      <c r="K69" s="463"/>
      <c r="L69" s="463"/>
      <c r="M69" s="463"/>
      <c r="N69" s="463"/>
      <c r="O69" s="463"/>
      <c r="P69" s="463"/>
      <c r="Q69" s="463"/>
      <c r="R69" s="463"/>
      <c r="S69" s="463"/>
      <c r="T69" s="463"/>
      <c r="U69" s="463"/>
      <c r="V69" s="463"/>
      <c r="W69" s="463"/>
      <c r="X69" s="463"/>
      <c r="Y69" s="463"/>
      <c r="Z69" s="463"/>
      <c r="AA69" s="463"/>
      <c r="AB69" s="463"/>
      <c r="AC69" s="463"/>
      <c r="AD69" s="463"/>
      <c r="AE69" s="463"/>
      <c r="AF69" s="463"/>
      <c r="AG69" s="463"/>
      <c r="AH69" s="463"/>
      <c r="AI69" s="463"/>
      <c r="AJ69" s="464" t="str">
        <f ca="1">IF('Gestion du temps'!A3="Formulaire EXPIRÉ ou NON VALIDE",Notes!B6,"")</f>
        <v/>
      </c>
      <c r="AK69" s="464"/>
      <c r="AL69" s="464"/>
      <c r="AM69" s="464"/>
      <c r="AN69" s="464"/>
      <c r="AO69" s="205"/>
      <c r="AP69" s="5"/>
      <c r="AQ69" s="5"/>
      <c r="AR69" s="5"/>
      <c r="AS69" s="5"/>
      <c r="AT69" s="5"/>
      <c r="AU69" s="5"/>
    </row>
    <row r="70" spans="1:47" ht="31.5" customHeight="1" x14ac:dyDescent="0.25">
      <c r="A70" s="5"/>
      <c r="B70" s="8"/>
      <c r="C70" s="433" t="s">
        <v>80</v>
      </c>
      <c r="D70" s="433"/>
      <c r="E70" s="433"/>
      <c r="F70" s="433"/>
      <c r="G70" s="433"/>
      <c r="H70" s="433"/>
      <c r="I70" s="433"/>
      <c r="J70" s="433"/>
      <c r="K70" s="433"/>
      <c r="L70" s="433"/>
      <c r="M70" s="433"/>
      <c r="N70" s="433"/>
      <c r="O70" s="456" t="s">
        <v>479</v>
      </c>
      <c r="P70" s="456"/>
      <c r="Q70" s="456"/>
      <c r="R70" s="456"/>
      <c r="S70" s="456"/>
      <c r="T70" s="456"/>
      <c r="U70" s="456"/>
      <c r="V70" s="456"/>
      <c r="W70" s="456"/>
      <c r="X70" s="456"/>
      <c r="Y70" s="456"/>
      <c r="Z70" s="456"/>
      <c r="AA70" s="456"/>
      <c r="AB70" s="456"/>
      <c r="AC70" s="456"/>
      <c r="AD70" s="8"/>
      <c r="AE70" s="8"/>
      <c r="AF70" s="8"/>
      <c r="AG70" s="8"/>
      <c r="AH70" s="8"/>
      <c r="AI70" s="8"/>
      <c r="AJ70" s="8"/>
      <c r="AK70" s="8"/>
      <c r="AL70" s="8"/>
      <c r="AM70" s="8"/>
      <c r="AN70" s="8"/>
      <c r="AO70" s="8"/>
      <c r="AP70" s="8"/>
      <c r="AQ70" s="8"/>
      <c r="AR70" s="5"/>
      <c r="AS70" s="5"/>
      <c r="AT70" s="5"/>
      <c r="AU70" s="5"/>
    </row>
    <row r="71" spans="1:47" ht="15.95" customHeight="1" x14ac:dyDescent="0.25">
      <c r="A71" s="5"/>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5"/>
      <c r="AS71" s="5"/>
      <c r="AT71" s="5"/>
      <c r="AU71" s="5"/>
    </row>
    <row r="72" spans="1:47" ht="15.95" customHeight="1" x14ac:dyDescent="0.25">
      <c r="A72" s="5"/>
      <c r="B72" s="8"/>
      <c r="C72" s="6"/>
      <c r="D72" s="430" t="s">
        <v>72</v>
      </c>
      <c r="E72" s="430"/>
      <c r="F72" s="430"/>
      <c r="G72" s="430"/>
      <c r="H72" s="430"/>
      <c r="I72" s="430"/>
      <c r="J72" s="430"/>
      <c r="K72" s="430"/>
      <c r="L72" s="430"/>
      <c r="M72" s="430"/>
      <c r="N72" s="430"/>
      <c r="O72" s="430"/>
      <c r="P72" s="430"/>
      <c r="Q72" s="430"/>
      <c r="R72" s="430"/>
      <c r="S72" s="430"/>
      <c r="T72" s="481"/>
      <c r="U72" s="481"/>
      <c r="V72" s="481"/>
      <c r="W72" s="6"/>
      <c r="X72" s="6"/>
      <c r="Y72" s="6"/>
      <c r="Z72" s="6"/>
      <c r="AA72" s="6"/>
      <c r="AB72" s="6"/>
      <c r="AC72" s="6"/>
      <c r="AD72" s="6"/>
      <c r="AE72" s="6"/>
      <c r="AF72" s="6"/>
      <c r="AG72" s="6"/>
      <c r="AH72" s="6"/>
      <c r="AI72" s="6"/>
      <c r="AJ72" s="6"/>
      <c r="AK72" s="6"/>
      <c r="AL72" s="6"/>
      <c r="AM72" s="6"/>
      <c r="AN72" s="6"/>
      <c r="AO72" s="6"/>
      <c r="AP72" s="6"/>
      <c r="AQ72" s="8"/>
      <c r="AR72" s="5"/>
      <c r="AS72" s="5"/>
      <c r="AT72" s="5"/>
      <c r="AU72" s="5"/>
    </row>
    <row r="73" spans="1:47" ht="10.5" customHeight="1" x14ac:dyDescent="0.25">
      <c r="A73" s="5"/>
      <c r="B73" s="8"/>
      <c r="C73" s="6"/>
      <c r="D73" s="6"/>
      <c r="E73" s="6"/>
      <c r="F73" s="6"/>
      <c r="G73" s="6"/>
      <c r="H73" s="6"/>
      <c r="I73" s="6"/>
      <c r="J73" s="6"/>
      <c r="K73" s="6"/>
      <c r="L73" s="6"/>
      <c r="M73" s="6"/>
      <c r="N73" s="6"/>
      <c r="O73" s="6"/>
      <c r="P73" s="6"/>
      <c r="Q73" s="6"/>
      <c r="R73" s="6"/>
      <c r="S73" s="6"/>
      <c r="T73" s="207"/>
      <c r="U73" s="6"/>
      <c r="V73" s="6"/>
      <c r="W73" s="6"/>
      <c r="X73" s="6"/>
      <c r="Y73" s="6"/>
      <c r="Z73" s="6"/>
      <c r="AA73" s="6"/>
      <c r="AB73" s="6"/>
      <c r="AC73" s="6"/>
      <c r="AD73" s="6"/>
      <c r="AE73" s="6"/>
      <c r="AF73" s="6"/>
      <c r="AG73" s="6"/>
      <c r="AH73" s="6"/>
      <c r="AI73" s="6"/>
      <c r="AJ73" s="6"/>
      <c r="AK73" s="6"/>
      <c r="AL73" s="6"/>
      <c r="AM73" s="6"/>
      <c r="AN73" s="6"/>
      <c r="AO73" s="6"/>
      <c r="AP73" s="6"/>
      <c r="AQ73" s="8"/>
      <c r="AR73" s="5"/>
      <c r="AS73" s="5"/>
      <c r="AT73" s="5"/>
      <c r="AU73" s="5"/>
    </row>
    <row r="74" spans="1:47" ht="15.95" customHeight="1" x14ac:dyDescent="0.25">
      <c r="A74" s="5"/>
      <c r="B74" s="8"/>
      <c r="C74" s="8"/>
      <c r="D74" s="440" t="s">
        <v>267</v>
      </c>
      <c r="E74" s="440"/>
      <c r="F74" s="440"/>
      <c r="G74" s="440"/>
      <c r="H74" s="440"/>
      <c r="I74" s="440"/>
      <c r="J74" s="440"/>
      <c r="K74" s="440"/>
      <c r="L74" s="440"/>
      <c r="M74" s="440"/>
      <c r="N74" s="440"/>
      <c r="O74" s="440"/>
      <c r="P74" s="440"/>
      <c r="Q74" s="440"/>
      <c r="R74" s="440"/>
      <c r="S74" s="440"/>
      <c r="T74" s="440"/>
      <c r="U74" s="440"/>
      <c r="V74" s="440"/>
      <c r="W74" s="440"/>
      <c r="X74" s="440"/>
      <c r="Y74" s="482"/>
      <c r="Z74" s="482"/>
      <c r="AA74" s="482"/>
      <c r="AB74" s="6"/>
      <c r="AC74" s="6"/>
      <c r="AD74" s="6"/>
      <c r="AE74" s="8"/>
      <c r="AF74" s="8"/>
      <c r="AG74" s="8"/>
      <c r="AH74" s="8"/>
      <c r="AI74" s="8"/>
      <c r="AJ74" s="8"/>
      <c r="AK74" s="8"/>
      <c r="AL74" s="8"/>
      <c r="AM74" s="8"/>
      <c r="AN74" s="8"/>
      <c r="AO74" s="8"/>
      <c r="AP74" s="8"/>
      <c r="AQ74" s="8"/>
      <c r="AR74" s="5"/>
      <c r="AS74" s="5"/>
      <c r="AT74" s="5"/>
      <c r="AU74" s="5"/>
    </row>
    <row r="75" spans="1:47" ht="10.5" customHeight="1" x14ac:dyDescent="0.25">
      <c r="A75" s="5"/>
      <c r="B75" s="8"/>
      <c r="C75" s="8"/>
      <c r="D75" s="8"/>
      <c r="E75" s="8"/>
      <c r="F75" s="8"/>
      <c r="G75" s="8"/>
      <c r="H75" s="8"/>
      <c r="I75" s="8"/>
      <c r="J75" s="8"/>
      <c r="K75" s="8"/>
      <c r="L75" s="8"/>
      <c r="M75" s="8"/>
      <c r="N75" s="8"/>
      <c r="O75" s="8"/>
      <c r="P75" s="8"/>
      <c r="Q75" s="8"/>
      <c r="R75" s="8"/>
      <c r="S75" s="8"/>
      <c r="T75" s="8"/>
      <c r="U75" s="8"/>
      <c r="V75" s="8"/>
      <c r="W75" s="8"/>
      <c r="X75" s="8"/>
      <c r="Y75" s="209"/>
      <c r="Z75" s="8"/>
      <c r="AA75" s="8"/>
      <c r="AB75" s="8"/>
      <c r="AC75" s="8"/>
      <c r="AD75" s="8"/>
      <c r="AE75" s="8"/>
      <c r="AF75" s="8"/>
      <c r="AG75" s="8"/>
      <c r="AH75" s="8"/>
      <c r="AI75" s="8"/>
      <c r="AJ75" s="8"/>
      <c r="AK75" s="8"/>
      <c r="AL75" s="8"/>
      <c r="AM75" s="8"/>
      <c r="AN75" s="8"/>
      <c r="AO75" s="8"/>
      <c r="AP75" s="8"/>
      <c r="AQ75" s="8"/>
      <c r="AR75" s="5"/>
      <c r="AS75" s="5"/>
      <c r="AT75" s="5"/>
      <c r="AU75" s="5"/>
    </row>
    <row r="76" spans="1:47" ht="15.95" customHeight="1" x14ac:dyDescent="0.25">
      <c r="A76" s="5"/>
      <c r="B76" s="8"/>
      <c r="C76" s="8"/>
      <c r="D76" s="440" t="str">
        <f>IF(Y74="oui","Veuillez indiquer à l'ordre de qui devrons nous faire la facture :","")</f>
        <v/>
      </c>
      <c r="E76" s="440"/>
      <c r="F76" s="440"/>
      <c r="G76" s="440"/>
      <c r="H76" s="440"/>
      <c r="I76" s="440"/>
      <c r="J76" s="440"/>
      <c r="K76" s="440"/>
      <c r="L76" s="440"/>
      <c r="M76" s="440"/>
      <c r="N76" s="440"/>
      <c r="O76" s="440"/>
      <c r="P76" s="440"/>
      <c r="Q76" s="440"/>
      <c r="R76" s="440"/>
      <c r="S76" s="440"/>
      <c r="T76" s="440"/>
      <c r="U76" s="440"/>
      <c r="V76" s="509"/>
      <c r="W76" s="509"/>
      <c r="X76" s="509"/>
      <c r="Y76" s="509"/>
      <c r="Z76" s="509"/>
      <c r="AA76" s="509"/>
      <c r="AB76" s="509"/>
      <c r="AC76" s="509"/>
      <c r="AD76" s="509"/>
      <c r="AE76" s="509"/>
      <c r="AF76" s="509"/>
      <c r="AG76" s="509"/>
      <c r="AH76" s="509"/>
      <c r="AI76" s="509"/>
      <c r="AJ76" s="509"/>
      <c r="AK76" s="509"/>
      <c r="AL76" s="509"/>
      <c r="AM76" s="509"/>
      <c r="AN76" s="509"/>
      <c r="AO76" s="509"/>
      <c r="AP76" s="509"/>
      <c r="AQ76" s="8"/>
      <c r="AR76" s="5"/>
      <c r="AS76" s="5"/>
      <c r="AT76" s="5"/>
      <c r="AU76" s="5"/>
    </row>
    <row r="77" spans="1:47" ht="15.95" customHeight="1" x14ac:dyDescent="0.25">
      <c r="A77" s="5"/>
      <c r="B77" s="8"/>
      <c r="C77" s="8"/>
      <c r="D77" s="506" t="s">
        <v>223</v>
      </c>
      <c r="E77" s="506"/>
      <c r="F77" s="506"/>
      <c r="G77" s="506"/>
      <c r="H77" s="506"/>
      <c r="I77" s="506"/>
      <c r="J77" s="506"/>
      <c r="K77" s="506"/>
      <c r="L77" s="506"/>
      <c r="M77" s="506"/>
      <c r="N77" s="506"/>
      <c r="O77" s="506"/>
      <c r="P77" s="506"/>
      <c r="Q77" s="506"/>
      <c r="R77" s="506"/>
      <c r="S77" s="506"/>
      <c r="T77" s="506"/>
      <c r="U77" s="8"/>
      <c r="V77" s="509"/>
      <c r="W77" s="509"/>
      <c r="X77" s="509"/>
      <c r="Y77" s="509"/>
      <c r="Z77" s="509"/>
      <c r="AA77" s="509"/>
      <c r="AB77" s="509"/>
      <c r="AC77" s="509"/>
      <c r="AD77" s="509"/>
      <c r="AE77" s="509"/>
      <c r="AF77" s="509"/>
      <c r="AG77" s="509"/>
      <c r="AH77" s="509"/>
      <c r="AI77" s="509"/>
      <c r="AJ77" s="509"/>
      <c r="AK77" s="509"/>
      <c r="AL77" s="509"/>
      <c r="AM77" s="509"/>
      <c r="AN77" s="509"/>
      <c r="AO77" s="509"/>
      <c r="AP77" s="509"/>
      <c r="AQ77" s="8"/>
      <c r="AR77" s="5"/>
      <c r="AS77" s="5"/>
      <c r="AT77" s="5"/>
      <c r="AU77" s="5"/>
    </row>
    <row r="78" spans="1:47" ht="10.5" customHeight="1" x14ac:dyDescent="0.25">
      <c r="A78" s="5"/>
      <c r="B78" s="8"/>
      <c r="C78" s="8"/>
      <c r="D78" s="8"/>
      <c r="E78" s="8"/>
      <c r="F78" s="8"/>
      <c r="G78" s="8"/>
      <c r="H78" s="8"/>
      <c r="I78" s="8"/>
      <c r="J78" s="8"/>
      <c r="K78" s="8"/>
      <c r="L78" s="8"/>
      <c r="M78" s="8"/>
      <c r="N78" s="8"/>
      <c r="O78" s="8"/>
      <c r="P78" s="8"/>
      <c r="Q78" s="8"/>
      <c r="R78" s="8"/>
      <c r="S78" s="8"/>
      <c r="T78" s="8"/>
      <c r="U78" s="8"/>
      <c r="V78" s="209"/>
      <c r="W78" s="8"/>
      <c r="X78" s="8"/>
      <c r="Y78" s="8"/>
      <c r="Z78" s="8"/>
      <c r="AA78" s="8"/>
      <c r="AB78" s="8"/>
      <c r="AC78" s="8"/>
      <c r="AD78" s="8"/>
      <c r="AE78" s="8"/>
      <c r="AF78" s="8"/>
      <c r="AG78" s="8"/>
      <c r="AH78" s="8"/>
      <c r="AI78" s="8"/>
      <c r="AJ78" s="8"/>
      <c r="AK78" s="8"/>
      <c r="AL78" s="8"/>
      <c r="AM78" s="8"/>
      <c r="AN78" s="8"/>
      <c r="AO78" s="8"/>
      <c r="AP78" s="8"/>
      <c r="AQ78" s="8"/>
      <c r="AR78" s="5"/>
      <c r="AS78" s="5"/>
      <c r="AT78" s="5"/>
      <c r="AU78" s="5"/>
    </row>
    <row r="79" spans="1:47" ht="15.95" customHeight="1" x14ac:dyDescent="0.25">
      <c r="A79" s="5"/>
      <c r="B79" s="8"/>
      <c r="C79" s="8"/>
      <c r="D79" s="515" t="s">
        <v>102</v>
      </c>
      <c r="E79" s="515"/>
      <c r="F79" s="515"/>
      <c r="G79" s="515"/>
      <c r="H79" s="515"/>
      <c r="I79" s="515"/>
      <c r="J79" s="515"/>
      <c r="K79" s="515"/>
      <c r="L79" s="515"/>
      <c r="M79" s="515"/>
      <c r="N79" s="515"/>
      <c r="O79" s="515"/>
      <c r="P79" s="515"/>
      <c r="Q79" s="515"/>
      <c r="R79" s="515"/>
      <c r="S79" s="515"/>
      <c r="T79" s="515"/>
      <c r="U79" s="515"/>
      <c r="V79" s="21"/>
      <c r="W79" s="21"/>
      <c r="X79" s="21"/>
      <c r="Y79" s="21"/>
      <c r="Z79" s="21"/>
      <c r="AA79" s="21"/>
      <c r="AB79" s="21"/>
      <c r="AC79" s="21"/>
      <c r="AD79" s="21"/>
      <c r="AE79" s="8"/>
      <c r="AF79" s="8"/>
      <c r="AG79" s="8"/>
      <c r="AH79" s="8"/>
      <c r="AI79" s="8"/>
      <c r="AJ79" s="8"/>
      <c r="AK79" s="8"/>
      <c r="AL79" s="6"/>
      <c r="AM79" s="8"/>
      <c r="AN79" s="8"/>
      <c r="AO79" s="8"/>
      <c r="AP79" s="8"/>
      <c r="AQ79" s="8"/>
      <c r="AR79" s="5"/>
      <c r="AS79" s="5"/>
      <c r="AT79" s="5"/>
      <c r="AU79" s="5"/>
    </row>
    <row r="80" spans="1:47" ht="15.95" customHeight="1" x14ac:dyDescent="0.25">
      <c r="A80" s="5"/>
      <c r="B80" s="8"/>
      <c r="C80" s="8"/>
      <c r="D80" s="515"/>
      <c r="E80" s="515"/>
      <c r="F80" s="515"/>
      <c r="G80" s="515"/>
      <c r="H80" s="515"/>
      <c r="I80" s="515"/>
      <c r="J80" s="515"/>
      <c r="K80" s="515"/>
      <c r="L80" s="515"/>
      <c r="M80" s="515"/>
      <c r="N80" s="515"/>
      <c r="O80" s="515"/>
      <c r="P80" s="515"/>
      <c r="Q80" s="515"/>
      <c r="R80" s="515"/>
      <c r="S80" s="515"/>
      <c r="T80" s="515"/>
      <c r="U80" s="515"/>
      <c r="V80" s="514"/>
      <c r="W80" s="514"/>
      <c r="X80" s="514"/>
      <c r="Y80" s="514"/>
      <c r="Z80" s="514"/>
      <c r="AA80" s="514"/>
      <c r="AB80" s="514"/>
      <c r="AC80" s="514"/>
      <c r="AD80" s="514"/>
      <c r="AE80" s="514"/>
      <c r="AF80" s="514"/>
      <c r="AG80" s="514"/>
      <c r="AH80" s="514"/>
      <c r="AI80" s="514"/>
      <c r="AJ80" s="514"/>
      <c r="AK80" s="21"/>
      <c r="AL80" s="6"/>
      <c r="AM80" s="8"/>
      <c r="AN80" s="8"/>
      <c r="AO80" s="8"/>
      <c r="AP80" s="8"/>
      <c r="AQ80" s="8"/>
      <c r="AR80" s="5"/>
      <c r="AS80" s="5"/>
      <c r="AT80" s="5"/>
      <c r="AU80" s="5"/>
    </row>
    <row r="81" spans="1:48" ht="15.95" customHeight="1" x14ac:dyDescent="0.25">
      <c r="A81" s="5"/>
      <c r="B81" s="8"/>
      <c r="C81" s="8"/>
      <c r="D81" s="19"/>
      <c r="E81" s="19"/>
      <c r="F81" s="19"/>
      <c r="G81" s="19"/>
      <c r="H81" s="19"/>
      <c r="I81" s="19"/>
      <c r="J81" s="19"/>
      <c r="K81" s="19"/>
      <c r="L81" s="19"/>
      <c r="M81" s="19"/>
      <c r="N81" s="19"/>
      <c r="O81" s="19"/>
      <c r="P81" s="19"/>
      <c r="Q81" s="19"/>
      <c r="R81" s="19"/>
      <c r="S81" s="19"/>
      <c r="T81" s="19"/>
      <c r="U81" s="19"/>
      <c r="V81" s="210"/>
      <c r="W81" s="22"/>
      <c r="X81" s="22"/>
      <c r="Y81" s="22"/>
      <c r="Z81" s="22"/>
      <c r="AA81" s="22"/>
      <c r="AB81" s="22"/>
      <c r="AC81" s="22"/>
      <c r="AD81" s="22"/>
      <c r="AE81" s="22"/>
      <c r="AF81" s="22"/>
      <c r="AG81" s="22"/>
      <c r="AH81" s="22"/>
      <c r="AI81" s="22"/>
      <c r="AJ81" s="22"/>
      <c r="AK81" s="21"/>
      <c r="AL81" s="6"/>
      <c r="AM81" s="8"/>
      <c r="AN81" s="8"/>
      <c r="AO81" s="8"/>
      <c r="AP81" s="8"/>
      <c r="AQ81" s="8"/>
      <c r="AR81" s="5"/>
      <c r="AS81" s="5"/>
      <c r="AT81" s="5"/>
      <c r="AU81" s="5"/>
    </row>
    <row r="82" spans="1:48" ht="15.95" customHeight="1" x14ac:dyDescent="0.25">
      <c r="A82" s="5"/>
      <c r="B82" s="8"/>
      <c r="C82" s="8"/>
      <c r="D82" s="439" t="str">
        <f>'Matrices Formulaires'!AK50</f>
        <v>Veuillez s'il vous plaît remplir toutes les cases bleues pour avoir accès aux autres sections qui vous concernent</v>
      </c>
      <c r="E82" s="439"/>
      <c r="F82" s="439"/>
      <c r="G82" s="439"/>
      <c r="H82" s="439"/>
      <c r="I82" s="439"/>
      <c r="J82" s="439"/>
      <c r="K82" s="439"/>
      <c r="L82" s="439"/>
      <c r="M82" s="439"/>
      <c r="N82" s="439"/>
      <c r="O82" s="439"/>
      <c r="P82" s="439"/>
      <c r="Q82" s="439"/>
      <c r="R82" s="439"/>
      <c r="S82" s="439"/>
      <c r="T82" s="439"/>
      <c r="U82" s="439"/>
      <c r="V82" s="439"/>
      <c r="W82" s="439"/>
      <c r="X82" s="439"/>
      <c r="Y82" s="439"/>
      <c r="Z82" s="439"/>
      <c r="AA82" s="439"/>
      <c r="AB82" s="439"/>
      <c r="AC82" s="439"/>
      <c r="AD82" s="439"/>
      <c r="AE82" s="439"/>
      <c r="AF82" s="439"/>
      <c r="AG82" s="439"/>
      <c r="AH82" s="439"/>
      <c r="AI82" s="439"/>
      <c r="AJ82" s="439"/>
      <c r="AK82" s="439"/>
      <c r="AL82" s="439"/>
      <c r="AM82" s="439"/>
      <c r="AN82" s="439"/>
      <c r="AO82" s="439"/>
      <c r="AP82" s="439"/>
      <c r="AQ82" s="8"/>
      <c r="AR82" s="5"/>
      <c r="AS82" s="5"/>
      <c r="AT82" s="5"/>
      <c r="AU82" s="5"/>
    </row>
    <row r="83" spans="1:48" ht="15.95" customHeight="1" x14ac:dyDescent="0.25">
      <c r="A83" s="5"/>
      <c r="B83" s="8"/>
      <c r="C83" s="8"/>
      <c r="D83" s="426" t="str">
        <f>'Matrices Formulaires'!AK62</f>
        <v/>
      </c>
      <c r="E83" s="426"/>
      <c r="F83" s="426"/>
      <c r="G83" s="426"/>
      <c r="H83" s="426"/>
      <c r="I83" s="426"/>
      <c r="J83" s="426"/>
      <c r="K83" s="426"/>
      <c r="L83" s="426"/>
      <c r="M83" s="426"/>
      <c r="N83" s="426"/>
      <c r="O83" s="426"/>
      <c r="P83" s="426"/>
      <c r="Q83" s="426"/>
      <c r="R83" s="426"/>
      <c r="S83" s="426"/>
      <c r="T83" s="426"/>
      <c r="U83" s="426"/>
      <c r="V83" s="426"/>
      <c r="W83" s="426"/>
      <c r="X83" s="426"/>
      <c r="Y83" s="426"/>
      <c r="Z83" s="426"/>
      <c r="AA83" s="426"/>
      <c r="AB83" s="507" t="str">
        <f>'Matrices Formulaires'!AK74</f>
        <v/>
      </c>
      <c r="AC83" s="507"/>
      <c r="AD83" s="507"/>
      <c r="AE83" s="507"/>
      <c r="AF83" s="507"/>
      <c r="AG83" s="6"/>
      <c r="AH83" s="6"/>
      <c r="AI83" s="6"/>
      <c r="AJ83" s="6"/>
      <c r="AK83" s="6"/>
      <c r="AL83" s="6"/>
      <c r="AM83" s="8"/>
      <c r="AN83" s="8"/>
      <c r="AO83" s="8"/>
      <c r="AP83" s="8"/>
      <c r="AQ83" s="8"/>
      <c r="AR83" s="5"/>
      <c r="AS83" s="5"/>
      <c r="AT83" s="5"/>
      <c r="AU83" s="5"/>
    </row>
    <row r="84" spans="1:48" ht="15.95" customHeight="1" x14ac:dyDescent="0.25">
      <c r="A84" s="5"/>
      <c r="B84" s="444" t="s">
        <v>228</v>
      </c>
      <c r="C84" s="444"/>
      <c r="D84" s="444"/>
      <c r="E84" s="445" t="s">
        <v>229</v>
      </c>
      <c r="F84" s="445"/>
      <c r="G84" s="445"/>
      <c r="H84" s="445"/>
      <c r="I84" s="445"/>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5"/>
      <c r="AS84" s="5"/>
      <c r="AT84" s="5"/>
      <c r="AU84" s="5"/>
    </row>
    <row r="85" spans="1:48" ht="15.95" customHeight="1" x14ac:dyDescent="0.25">
      <c r="A85" s="5"/>
      <c r="B85" s="5"/>
      <c r="C85" s="5"/>
      <c r="D85" s="5"/>
      <c r="E85" s="5"/>
      <c r="F85" s="5"/>
      <c r="G85" s="5"/>
      <c r="H85" s="5"/>
      <c r="I85" s="5"/>
      <c r="J85" s="5"/>
      <c r="K85" s="5"/>
      <c r="L85" s="5"/>
      <c r="M85" s="5"/>
      <c r="N85" s="5"/>
      <c r="O85" s="5"/>
      <c r="P85" s="5"/>
      <c r="Q85" s="5"/>
      <c r="R85" s="5"/>
      <c r="S85" s="5"/>
      <c r="T85" s="5"/>
      <c r="U85" s="5"/>
      <c r="V85" s="5"/>
      <c r="W85" s="5"/>
      <c r="X85" s="5"/>
      <c r="Y85" s="5"/>
      <c r="Z85" s="5"/>
      <c r="AA85" s="5"/>
      <c r="AB85" s="5"/>
      <c r="AC85" s="5"/>
      <c r="AD85" s="5"/>
      <c r="AE85" s="5"/>
      <c r="AF85" s="5"/>
      <c r="AG85" s="5"/>
      <c r="AH85" s="5"/>
      <c r="AI85" s="5"/>
      <c r="AJ85" s="5"/>
      <c r="AK85" s="5"/>
      <c r="AL85" s="5"/>
      <c r="AM85" s="5"/>
      <c r="AN85" s="5"/>
      <c r="AO85" s="5"/>
      <c r="AP85" s="5"/>
      <c r="AQ85" s="5"/>
      <c r="AR85" s="5"/>
      <c r="AS85" s="5"/>
      <c r="AT85" s="5"/>
      <c r="AU85" s="5"/>
    </row>
    <row r="86" spans="1:48" ht="31.5" customHeight="1" x14ac:dyDescent="0.25">
      <c r="A86" s="5"/>
      <c r="B86" s="5"/>
      <c r="C86" s="5"/>
      <c r="D86" s="463" t="str">
        <f ca="1">IF('Gestion du temps'!A3="Formulaire EXPIRÉ ou NON VALIDE",Notes!B5,"")</f>
        <v/>
      </c>
      <c r="E86" s="463"/>
      <c r="F86" s="463"/>
      <c r="G86" s="463"/>
      <c r="H86" s="463"/>
      <c r="I86" s="463"/>
      <c r="J86" s="463"/>
      <c r="K86" s="463"/>
      <c r="L86" s="463"/>
      <c r="M86" s="463"/>
      <c r="N86" s="463"/>
      <c r="O86" s="463"/>
      <c r="P86" s="463"/>
      <c r="Q86" s="463"/>
      <c r="R86" s="463"/>
      <c r="S86" s="463"/>
      <c r="T86" s="463"/>
      <c r="U86" s="463"/>
      <c r="V86" s="463"/>
      <c r="W86" s="463"/>
      <c r="X86" s="463"/>
      <c r="Y86" s="463"/>
      <c r="Z86" s="463"/>
      <c r="AA86" s="463"/>
      <c r="AB86" s="463"/>
      <c r="AC86" s="463"/>
      <c r="AD86" s="463"/>
      <c r="AE86" s="463"/>
      <c r="AF86" s="463"/>
      <c r="AG86" s="463"/>
      <c r="AH86" s="463"/>
      <c r="AI86" s="463"/>
      <c r="AJ86" s="464" t="str">
        <f ca="1">IF('Gestion du temps'!A3="Formulaire EXPIRÉ ou NON VALIDE",Notes!B6,"")</f>
        <v/>
      </c>
      <c r="AK86" s="464"/>
      <c r="AL86" s="464"/>
      <c r="AM86" s="464"/>
      <c r="AN86" s="464"/>
      <c r="AO86" s="5"/>
      <c r="AP86" s="5"/>
      <c r="AQ86" s="5"/>
      <c r="AR86" s="5"/>
      <c r="AS86" s="5"/>
      <c r="AT86" s="5"/>
      <c r="AU86" s="5"/>
    </row>
    <row r="87" spans="1:48" s="4" customFormat="1" ht="31.5" customHeight="1" x14ac:dyDescent="0.25">
      <c r="A87" s="5"/>
      <c r="B87" s="8"/>
      <c r="C87" s="433" t="s">
        <v>71</v>
      </c>
      <c r="D87" s="433"/>
      <c r="E87" s="433"/>
      <c r="F87" s="433"/>
      <c r="G87" s="433"/>
      <c r="H87" s="433"/>
      <c r="I87" s="433"/>
      <c r="J87" s="433"/>
      <c r="K87" s="433"/>
      <c r="L87" s="433"/>
      <c r="M87" s="433"/>
      <c r="N87" s="433"/>
      <c r="O87" s="433"/>
      <c r="P87" s="456" t="s">
        <v>479</v>
      </c>
      <c r="Q87" s="456"/>
      <c r="R87" s="456"/>
      <c r="S87" s="456"/>
      <c r="T87" s="456"/>
      <c r="U87" s="456"/>
      <c r="V87" s="456"/>
      <c r="W87" s="456"/>
      <c r="X87" s="456"/>
      <c r="Y87" s="456"/>
      <c r="Z87" s="456"/>
      <c r="AA87" s="456"/>
      <c r="AB87" s="456"/>
      <c r="AC87" s="456"/>
      <c r="AD87" s="456"/>
      <c r="AE87" s="8"/>
      <c r="AF87" s="8"/>
      <c r="AG87" s="8"/>
      <c r="AH87" s="8"/>
      <c r="AI87" s="8"/>
      <c r="AJ87" s="8"/>
      <c r="AK87" s="8"/>
      <c r="AL87" s="8"/>
      <c r="AM87" s="8"/>
      <c r="AN87" s="8"/>
      <c r="AO87" s="8"/>
      <c r="AP87" s="8"/>
      <c r="AQ87" s="8"/>
      <c r="AR87" s="5"/>
      <c r="AS87" s="5"/>
      <c r="AT87" s="5"/>
      <c r="AU87" s="5"/>
      <c r="AV87" s="2"/>
    </row>
    <row r="88" spans="1:48" ht="15.95" customHeight="1" x14ac:dyDescent="0.25">
      <c r="A88" s="5"/>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5"/>
      <c r="AS88" s="5"/>
      <c r="AT88" s="5"/>
      <c r="AU88" s="5"/>
    </row>
    <row r="89" spans="1:48" ht="15.95" customHeight="1" x14ac:dyDescent="0.25">
      <c r="A89" s="5"/>
      <c r="B89" s="8"/>
      <c r="C89" s="8"/>
      <c r="D89" s="440" t="s">
        <v>481</v>
      </c>
      <c r="E89" s="440"/>
      <c r="F89" s="440"/>
      <c r="G89" s="440"/>
      <c r="H89" s="440"/>
      <c r="I89" s="440"/>
      <c r="J89" s="440"/>
      <c r="K89" s="440"/>
      <c r="L89" s="440"/>
      <c r="M89" s="440"/>
      <c r="N89" s="440"/>
      <c r="O89" s="440"/>
      <c r="P89" s="440"/>
      <c r="Q89" s="440"/>
      <c r="R89" s="440"/>
      <c r="S89" s="440"/>
      <c r="T89" s="440"/>
      <c r="U89" s="440"/>
      <c r="V89" s="440"/>
      <c r="W89" s="442"/>
      <c r="X89" s="442"/>
      <c r="Y89" s="442"/>
      <c r="Z89" s="442"/>
      <c r="AA89" s="442"/>
      <c r="AB89" s="442"/>
      <c r="AC89" s="8"/>
      <c r="AD89" s="8"/>
      <c r="AE89" s="8"/>
      <c r="AF89" s="8"/>
      <c r="AG89" s="8"/>
      <c r="AH89" s="8"/>
      <c r="AI89" s="8"/>
      <c r="AJ89" s="8"/>
      <c r="AK89" s="8"/>
      <c r="AL89" s="8"/>
      <c r="AM89" s="8"/>
      <c r="AN89" s="8"/>
      <c r="AO89" s="8"/>
      <c r="AP89" s="8"/>
      <c r="AQ89" s="8"/>
      <c r="AR89" s="5"/>
      <c r="AS89" s="5"/>
      <c r="AT89" s="5"/>
      <c r="AU89" s="5"/>
    </row>
    <row r="90" spans="1:48" ht="5.0999999999999996" customHeight="1" x14ac:dyDescent="0.25">
      <c r="A90" s="5"/>
      <c r="B90" s="8"/>
      <c r="C90" s="8"/>
      <c r="D90" s="8"/>
      <c r="E90" s="8"/>
      <c r="F90" s="8"/>
      <c r="G90" s="8"/>
      <c r="H90" s="8"/>
      <c r="I90" s="8"/>
      <c r="J90" s="8"/>
      <c r="K90" s="8"/>
      <c r="L90" s="8"/>
      <c r="M90" s="8"/>
      <c r="N90" s="8"/>
      <c r="O90" s="8"/>
      <c r="P90" s="8"/>
      <c r="Q90" s="8"/>
      <c r="R90" s="8"/>
      <c r="S90" s="8"/>
      <c r="T90" s="8"/>
      <c r="U90" s="8"/>
      <c r="V90" s="8"/>
      <c r="W90" s="206"/>
      <c r="X90" s="15"/>
      <c r="Y90" s="15"/>
      <c r="Z90" s="15"/>
      <c r="AA90" s="15"/>
      <c r="AB90" s="8"/>
      <c r="AC90" s="8"/>
      <c r="AD90" s="8"/>
      <c r="AE90" s="8"/>
      <c r="AF90" s="8"/>
      <c r="AG90" s="8"/>
      <c r="AH90" s="8"/>
      <c r="AI90" s="8"/>
      <c r="AJ90" s="8"/>
      <c r="AK90" s="8"/>
      <c r="AL90" s="8"/>
      <c r="AM90" s="8"/>
      <c r="AN90" s="8"/>
      <c r="AO90" s="8"/>
      <c r="AP90" s="8"/>
      <c r="AQ90" s="8"/>
      <c r="AR90" s="5"/>
      <c r="AS90" s="5"/>
      <c r="AT90" s="5"/>
      <c r="AU90" s="5"/>
    </row>
    <row r="91" spans="1:48" ht="15.95" customHeight="1" x14ac:dyDescent="0.25">
      <c r="A91" s="5"/>
      <c r="B91" s="8"/>
      <c r="C91" s="8"/>
      <c r="D91" s="441" t="str">
        <f>IF(W89="autre",Notes!B16,"")</f>
        <v/>
      </c>
      <c r="E91" s="441"/>
      <c r="F91" s="441"/>
      <c r="G91" s="441"/>
      <c r="H91" s="441"/>
      <c r="I91" s="441"/>
      <c r="J91" s="441"/>
      <c r="K91" s="441"/>
      <c r="L91" s="441"/>
      <c r="M91" s="441"/>
      <c r="N91" s="441"/>
      <c r="O91" s="441"/>
      <c r="P91" s="441"/>
      <c r="Q91" s="441"/>
      <c r="R91" s="441"/>
      <c r="S91" s="441"/>
      <c r="T91" s="441"/>
      <c r="U91" s="441"/>
      <c r="V91" s="441"/>
      <c r="W91" s="441"/>
      <c r="X91" s="441"/>
      <c r="Y91" s="441"/>
      <c r="Z91" s="441"/>
      <c r="AA91" s="441"/>
      <c r="AB91" s="441"/>
      <c r="AC91" s="441"/>
      <c r="AD91" s="441"/>
      <c r="AE91" s="441"/>
      <c r="AF91" s="441"/>
      <c r="AG91" s="441"/>
      <c r="AH91" s="441"/>
      <c r="AI91" s="441"/>
      <c r="AJ91" s="441"/>
      <c r="AK91" s="441"/>
      <c r="AL91" s="441"/>
      <c r="AM91" s="441"/>
      <c r="AN91" s="441"/>
      <c r="AO91" s="441"/>
      <c r="AP91" s="8"/>
      <c r="AQ91" s="8"/>
      <c r="AR91" s="5"/>
      <c r="AS91" s="5"/>
      <c r="AT91" s="5"/>
      <c r="AU91" s="5"/>
    </row>
    <row r="92" spans="1:48" ht="15.95" customHeight="1" x14ac:dyDescent="0.25">
      <c r="A92" s="5"/>
      <c r="B92" s="8"/>
      <c r="C92" s="8"/>
      <c r="D92" s="441"/>
      <c r="E92" s="441"/>
      <c r="F92" s="441"/>
      <c r="G92" s="441"/>
      <c r="H92" s="441"/>
      <c r="I92" s="441"/>
      <c r="J92" s="441"/>
      <c r="K92" s="441"/>
      <c r="L92" s="441"/>
      <c r="M92" s="441"/>
      <c r="N92" s="441"/>
      <c r="O92" s="441"/>
      <c r="P92" s="441"/>
      <c r="Q92" s="441"/>
      <c r="R92" s="441"/>
      <c r="S92" s="441"/>
      <c r="T92" s="441"/>
      <c r="U92" s="441"/>
      <c r="V92" s="441"/>
      <c r="W92" s="441"/>
      <c r="X92" s="441"/>
      <c r="Y92" s="441"/>
      <c r="Z92" s="441"/>
      <c r="AA92" s="441"/>
      <c r="AB92" s="441"/>
      <c r="AC92" s="441"/>
      <c r="AD92" s="441"/>
      <c r="AE92" s="441"/>
      <c r="AF92" s="441"/>
      <c r="AG92" s="441"/>
      <c r="AH92" s="441"/>
      <c r="AI92" s="441"/>
      <c r="AJ92" s="441"/>
      <c r="AK92" s="441"/>
      <c r="AL92" s="441"/>
      <c r="AM92" s="441"/>
      <c r="AN92" s="441"/>
      <c r="AO92" s="441"/>
      <c r="AP92" s="8"/>
      <c r="AQ92" s="8"/>
      <c r="AR92" s="5"/>
      <c r="AS92" s="5"/>
      <c r="AT92" s="5"/>
      <c r="AU92" s="5"/>
    </row>
    <row r="93" spans="1:48" ht="15.75" customHeight="1" x14ac:dyDescent="0.25">
      <c r="A93" s="5"/>
      <c r="B93" s="8"/>
      <c r="C93" s="8"/>
      <c r="D93" s="487" t="s">
        <v>78</v>
      </c>
      <c r="E93" s="488"/>
      <c r="F93" s="488"/>
      <c r="G93" s="488"/>
      <c r="H93" s="488"/>
      <c r="I93" s="488"/>
      <c r="J93" s="488"/>
      <c r="K93" s="488"/>
      <c r="L93" s="488"/>
      <c r="M93" s="488"/>
      <c r="N93" s="488"/>
      <c r="O93" s="488"/>
      <c r="P93" s="488"/>
      <c r="Q93" s="488"/>
      <c r="R93" s="488"/>
      <c r="S93" s="488"/>
      <c r="T93" s="488"/>
      <c r="U93" s="488"/>
      <c r="V93" s="488"/>
      <c r="W93" s="488"/>
      <c r="X93" s="488"/>
      <c r="Y93" s="488"/>
      <c r="Z93" s="488"/>
      <c r="AA93" s="488"/>
      <c r="AB93" s="488"/>
      <c r="AC93" s="488"/>
      <c r="AD93" s="488"/>
      <c r="AE93" s="488"/>
      <c r="AF93" s="488"/>
      <c r="AG93" s="488"/>
      <c r="AH93" s="488"/>
      <c r="AI93" s="488"/>
      <c r="AJ93" s="488"/>
      <c r="AK93" s="488"/>
      <c r="AL93" s="488"/>
      <c r="AM93" s="488"/>
      <c r="AN93" s="488"/>
      <c r="AO93" s="488"/>
      <c r="AP93" s="8"/>
      <c r="AQ93" s="8"/>
      <c r="AR93" s="5"/>
      <c r="AS93" s="5"/>
      <c r="AT93" s="5"/>
      <c r="AU93" s="5"/>
    </row>
    <row r="94" spans="1:48" ht="15.75" customHeight="1" x14ac:dyDescent="0.25">
      <c r="A94" s="5"/>
      <c r="B94" s="8"/>
      <c r="C94" s="8"/>
      <c r="D94" s="454"/>
      <c r="E94" s="454"/>
      <c r="F94" s="454"/>
      <c r="G94" s="454"/>
      <c r="H94" s="454"/>
      <c r="I94" s="454"/>
      <c r="J94" s="454"/>
      <c r="K94" s="454"/>
      <c r="L94" s="454"/>
      <c r="M94" s="454"/>
      <c r="N94" s="454"/>
      <c r="O94" s="454"/>
      <c r="P94" s="454"/>
      <c r="Q94" s="454"/>
      <c r="R94" s="454"/>
      <c r="S94" s="454"/>
      <c r="T94" s="454"/>
      <c r="U94" s="454"/>
      <c r="V94" s="454"/>
      <c r="W94" s="454"/>
      <c r="X94" s="454"/>
      <c r="Y94" s="454"/>
      <c r="Z94" s="454"/>
      <c r="AA94" s="454"/>
      <c r="AB94" s="454"/>
      <c r="AC94" s="454"/>
      <c r="AD94" s="454"/>
      <c r="AE94" s="454"/>
      <c r="AF94" s="454"/>
      <c r="AG94" s="454"/>
      <c r="AH94" s="454"/>
      <c r="AI94" s="454"/>
      <c r="AJ94" s="454"/>
      <c r="AK94" s="454"/>
      <c r="AL94" s="454"/>
      <c r="AM94" s="454"/>
      <c r="AN94" s="454"/>
      <c r="AO94" s="454"/>
      <c r="AP94" s="8"/>
      <c r="AQ94" s="8"/>
      <c r="AR94" s="5"/>
      <c r="AS94" s="5"/>
      <c r="AT94" s="5"/>
      <c r="AU94" s="5"/>
    </row>
    <row r="95" spans="1:48" ht="15.95" customHeight="1" x14ac:dyDescent="0.25">
      <c r="A95" s="5"/>
      <c r="B95" s="8"/>
      <c r="C95" s="8"/>
      <c r="D95" s="489" t="s">
        <v>268</v>
      </c>
      <c r="E95" s="489"/>
      <c r="F95" s="489"/>
      <c r="G95" s="489"/>
      <c r="H95" s="489"/>
      <c r="I95" s="489"/>
      <c r="J95" s="489"/>
      <c r="K95" s="489"/>
      <c r="L95" s="489"/>
      <c r="M95" s="489"/>
      <c r="N95" s="489"/>
      <c r="O95" s="489"/>
      <c r="P95" s="489"/>
      <c r="Q95" s="489"/>
      <c r="R95" s="489"/>
      <c r="S95" s="489"/>
      <c r="T95" s="489"/>
      <c r="U95" s="489"/>
      <c r="V95" s="489"/>
      <c r="W95" s="489"/>
      <c r="X95" s="455" t="s">
        <v>63</v>
      </c>
      <c r="Y95" s="455"/>
      <c r="Z95" s="455"/>
      <c r="AA95" s="455"/>
      <c r="AB95" s="455"/>
      <c r="AC95" s="6"/>
      <c r="AD95" s="6"/>
      <c r="AE95" s="6"/>
      <c r="AF95" s="6"/>
      <c r="AG95" s="6"/>
      <c r="AH95" s="6"/>
      <c r="AI95" s="6"/>
      <c r="AJ95" s="6"/>
      <c r="AK95" s="6"/>
      <c r="AL95" s="6"/>
      <c r="AM95" s="6"/>
      <c r="AN95" s="6"/>
      <c r="AO95" s="6"/>
      <c r="AP95" s="6"/>
      <c r="AQ95" s="8"/>
    </row>
    <row r="96" spans="1:48" ht="15.95" customHeight="1" x14ac:dyDescent="0.25">
      <c r="A96" s="5"/>
      <c r="B96" s="8"/>
      <c r="C96" s="8"/>
      <c r="D96" s="454" t="str" cm="1">
        <f t="array" ref="D96">IF(OR(W89='Menus déroulant'!F4,'Formulaire unique'!W89:AB89='Menus déroulant'!F5),Notes!B18,"")</f>
        <v/>
      </c>
      <c r="E96" s="454"/>
      <c r="F96" s="454"/>
      <c r="G96" s="454"/>
      <c r="H96" s="454"/>
      <c r="I96" s="454"/>
      <c r="J96" s="454"/>
      <c r="K96" s="454"/>
      <c r="L96" s="454"/>
      <c r="M96" s="454"/>
      <c r="N96" s="454"/>
      <c r="O96" s="454"/>
      <c r="P96" s="454"/>
      <c r="Q96" s="454"/>
      <c r="R96" s="454"/>
      <c r="S96" s="454"/>
      <c r="T96" s="454"/>
      <c r="U96" s="454"/>
      <c r="V96" s="454"/>
      <c r="W96" s="454"/>
      <c r="X96" s="454"/>
      <c r="Y96" s="454"/>
      <c r="Z96" s="454"/>
      <c r="AA96" s="454"/>
      <c r="AB96" s="454"/>
      <c r="AC96" s="454"/>
      <c r="AD96" s="454"/>
      <c r="AE96" s="454"/>
      <c r="AF96" s="454"/>
      <c r="AG96" s="454"/>
      <c r="AH96" s="454"/>
      <c r="AI96" s="454"/>
      <c r="AJ96" s="454"/>
      <c r="AK96" s="454"/>
      <c r="AL96" s="454"/>
      <c r="AM96" s="454"/>
      <c r="AN96" s="454"/>
      <c r="AO96" s="454"/>
      <c r="AP96" s="8"/>
      <c r="AQ96" s="8"/>
      <c r="AR96" s="5"/>
      <c r="AS96" s="5"/>
      <c r="AT96" s="5"/>
      <c r="AU96" s="5"/>
    </row>
    <row r="97" spans="1:47" ht="10.5" customHeight="1" x14ac:dyDescent="0.25">
      <c r="A97" s="5"/>
      <c r="B97" s="8"/>
      <c r="C97" s="8"/>
      <c r="D97" s="510"/>
      <c r="E97" s="510"/>
      <c r="F97" s="510"/>
      <c r="G97" s="510"/>
      <c r="H97" s="510"/>
      <c r="I97" s="510"/>
      <c r="J97" s="510"/>
      <c r="K97" s="510"/>
      <c r="L97" s="510"/>
      <c r="M97" s="510"/>
      <c r="N97" s="510"/>
      <c r="O97" s="510"/>
      <c r="P97" s="510"/>
      <c r="Q97" s="510"/>
      <c r="R97" s="510"/>
      <c r="S97" s="510"/>
      <c r="T97" s="510"/>
      <c r="U97" s="510"/>
      <c r="V97" s="510"/>
      <c r="W97" s="510"/>
      <c r="X97" s="510"/>
      <c r="Y97" s="510"/>
      <c r="Z97" s="510"/>
      <c r="AA97" s="510"/>
      <c r="AB97" s="510"/>
      <c r="AC97" s="510"/>
      <c r="AD97" s="510"/>
      <c r="AE97" s="510"/>
      <c r="AF97" s="510"/>
      <c r="AG97" s="510"/>
      <c r="AH97" s="510"/>
      <c r="AI97" s="510"/>
      <c r="AJ97" s="510"/>
      <c r="AK97" s="510"/>
      <c r="AL97" s="510"/>
      <c r="AM97" s="510"/>
      <c r="AN97" s="510"/>
      <c r="AO97" s="510"/>
      <c r="AP97" s="8"/>
      <c r="AQ97" s="8"/>
      <c r="AR97" s="5"/>
      <c r="AS97" s="5"/>
      <c r="AT97" s="5"/>
      <c r="AU97" s="5"/>
    </row>
    <row r="98" spans="1:47" ht="15.95" customHeight="1" x14ac:dyDescent="0.25">
      <c r="A98" s="5"/>
      <c r="B98" s="8"/>
      <c r="C98" s="8"/>
      <c r="D98" s="8"/>
      <c r="E98" s="8"/>
      <c r="F98" s="6"/>
      <c r="G98" s="512" t="s">
        <v>64</v>
      </c>
      <c r="H98" s="512"/>
      <c r="I98" s="512"/>
      <c r="J98" s="512"/>
      <c r="K98" s="512"/>
      <c r="L98" s="512"/>
      <c r="M98" s="512"/>
      <c r="N98" s="20"/>
      <c r="O98" s="20"/>
      <c r="P98" s="20"/>
      <c r="Q98" s="20"/>
      <c r="R98" s="20"/>
      <c r="S98" s="20"/>
      <c r="T98" s="20"/>
      <c r="U98" s="20"/>
      <c r="V98" s="20"/>
      <c r="W98" s="20"/>
      <c r="X98" s="20"/>
      <c r="Y98" s="20"/>
      <c r="Z98" s="20"/>
      <c r="AA98" s="512" t="s">
        <v>68</v>
      </c>
      <c r="AB98" s="512"/>
      <c r="AC98" s="512"/>
      <c r="AD98" s="512"/>
      <c r="AE98" s="512"/>
      <c r="AF98" s="512"/>
      <c r="AG98" s="512"/>
      <c r="AH98" s="20"/>
      <c r="AI98" s="20"/>
      <c r="AJ98" s="20"/>
      <c r="AK98" s="20"/>
      <c r="AL98" s="20"/>
      <c r="AM98" s="8"/>
      <c r="AN98" s="8"/>
      <c r="AO98" s="8"/>
      <c r="AP98" s="8"/>
      <c r="AQ98" s="8"/>
      <c r="AR98" s="5"/>
      <c r="AS98" s="5"/>
      <c r="AT98" s="5"/>
      <c r="AU98" s="5"/>
    </row>
    <row r="99" spans="1:47" ht="15.95" customHeight="1" x14ac:dyDescent="0.25">
      <c r="A99" s="5"/>
      <c r="B99" s="8"/>
      <c r="C99" s="8"/>
      <c r="D99" s="8"/>
      <c r="E99" s="8"/>
      <c r="F99" s="6"/>
      <c r="G99" s="452" t="s">
        <v>66</v>
      </c>
      <c r="H99" s="452"/>
      <c r="I99" s="452"/>
      <c r="J99" s="452"/>
      <c r="K99" s="452"/>
      <c r="L99" s="452"/>
      <c r="M99" s="452"/>
      <c r="N99" s="452"/>
      <c r="O99" s="452"/>
      <c r="P99" s="452"/>
      <c r="Q99" s="452"/>
      <c r="R99" s="452"/>
      <c r="S99" s="20"/>
      <c r="T99" s="20"/>
      <c r="U99" s="20"/>
      <c r="V99" s="20"/>
      <c r="W99" s="20"/>
      <c r="X99" s="20"/>
      <c r="Y99" s="20"/>
      <c r="Z99" s="20"/>
      <c r="AA99" s="452" t="s">
        <v>67</v>
      </c>
      <c r="AB99" s="452"/>
      <c r="AC99" s="452"/>
      <c r="AD99" s="452"/>
      <c r="AE99" s="452"/>
      <c r="AF99" s="452"/>
      <c r="AG99" s="452"/>
      <c r="AH99" s="452"/>
      <c r="AI99" s="452"/>
      <c r="AJ99" s="452"/>
      <c r="AK99" s="452"/>
      <c r="AL99" s="452"/>
      <c r="AM99" s="8"/>
      <c r="AN99" s="8"/>
      <c r="AO99" s="8"/>
      <c r="AP99" s="8"/>
      <c r="AQ99" s="8"/>
      <c r="AR99" s="5"/>
      <c r="AS99" s="5"/>
      <c r="AT99" s="5"/>
      <c r="AU99" s="5"/>
    </row>
    <row r="100" spans="1:47" ht="10.5" customHeight="1" x14ac:dyDescent="0.25">
      <c r="A100" s="5"/>
      <c r="B100" s="8"/>
      <c r="C100" s="8"/>
      <c r="D100" s="8"/>
      <c r="E100" s="8"/>
      <c r="F100" s="6"/>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c r="AI100" s="20"/>
      <c r="AJ100" s="20"/>
      <c r="AK100" s="20"/>
      <c r="AL100" s="20"/>
      <c r="AM100" s="8"/>
      <c r="AN100" s="8"/>
      <c r="AO100" s="8"/>
      <c r="AP100" s="8"/>
      <c r="AQ100" s="8"/>
      <c r="AR100" s="5"/>
      <c r="AS100" s="5"/>
      <c r="AT100" s="5"/>
      <c r="AU100" s="5"/>
    </row>
    <row r="101" spans="1:47" ht="12" customHeight="1" x14ac:dyDescent="0.25">
      <c r="A101" s="5"/>
      <c r="B101" s="8"/>
      <c r="C101" s="8"/>
      <c r="D101" s="8"/>
      <c r="E101" s="8"/>
      <c r="F101" s="6"/>
      <c r="G101" s="453" t="s">
        <v>69</v>
      </c>
      <c r="H101" s="453"/>
      <c r="I101" s="453"/>
      <c r="J101" s="453"/>
      <c r="K101" s="453"/>
      <c r="L101" s="453"/>
      <c r="M101" s="453"/>
      <c r="N101" s="453"/>
      <c r="O101" s="453"/>
      <c r="P101" s="453"/>
      <c r="Q101" s="453"/>
      <c r="R101" s="453"/>
      <c r="S101" s="20"/>
      <c r="T101" s="20"/>
      <c r="U101" s="20"/>
      <c r="V101" s="20"/>
      <c r="W101" s="20"/>
      <c r="X101" s="20"/>
      <c r="Y101" s="20"/>
      <c r="Z101" s="20"/>
      <c r="AA101" s="453" t="s">
        <v>69</v>
      </c>
      <c r="AB101" s="453"/>
      <c r="AC101" s="453"/>
      <c r="AD101" s="453"/>
      <c r="AE101" s="453"/>
      <c r="AF101" s="453"/>
      <c r="AG101" s="453"/>
      <c r="AH101" s="453"/>
      <c r="AI101" s="453"/>
      <c r="AJ101" s="453"/>
      <c r="AK101" s="453"/>
      <c r="AL101" s="453"/>
      <c r="AM101" s="8"/>
      <c r="AN101" s="8"/>
      <c r="AO101" s="8"/>
      <c r="AP101" s="8"/>
      <c r="AQ101" s="8"/>
      <c r="AR101" s="5"/>
      <c r="AS101" s="5"/>
      <c r="AT101" s="5"/>
      <c r="AU101" s="5"/>
    </row>
    <row r="102" spans="1:47" ht="12" customHeight="1" x14ac:dyDescent="0.25">
      <c r="A102" s="5"/>
      <c r="B102" s="8"/>
      <c r="C102" s="8"/>
      <c r="D102" s="8"/>
      <c r="E102" s="8"/>
      <c r="F102" s="6"/>
      <c r="G102" s="453"/>
      <c r="H102" s="453"/>
      <c r="I102" s="453"/>
      <c r="J102" s="453"/>
      <c r="K102" s="453"/>
      <c r="L102" s="453"/>
      <c r="M102" s="453"/>
      <c r="N102" s="453"/>
      <c r="O102" s="453"/>
      <c r="P102" s="453"/>
      <c r="Q102" s="453"/>
      <c r="R102" s="453"/>
      <c r="S102" s="20"/>
      <c r="T102" s="20"/>
      <c r="U102" s="20"/>
      <c r="V102" s="20"/>
      <c r="W102" s="20"/>
      <c r="X102" s="20"/>
      <c r="Y102" s="20"/>
      <c r="Z102" s="20"/>
      <c r="AA102" s="453"/>
      <c r="AB102" s="453"/>
      <c r="AC102" s="453"/>
      <c r="AD102" s="453"/>
      <c r="AE102" s="453"/>
      <c r="AF102" s="453"/>
      <c r="AG102" s="453"/>
      <c r="AH102" s="453"/>
      <c r="AI102" s="453"/>
      <c r="AJ102" s="453"/>
      <c r="AK102" s="453"/>
      <c r="AL102" s="453"/>
      <c r="AM102" s="8"/>
      <c r="AN102" s="8"/>
      <c r="AO102" s="8"/>
      <c r="AP102" s="8"/>
      <c r="AQ102" s="8"/>
      <c r="AR102" s="5"/>
      <c r="AS102" s="5"/>
      <c r="AT102" s="5"/>
      <c r="AU102" s="5"/>
    </row>
    <row r="103" spans="1:47" ht="15.95" customHeight="1" x14ac:dyDescent="0.25">
      <c r="A103" s="5"/>
      <c r="B103" s="8"/>
      <c r="C103" s="8"/>
      <c r="D103" s="8"/>
      <c r="E103" s="8"/>
      <c r="F103" s="6"/>
      <c r="G103" s="452" t="s">
        <v>1</v>
      </c>
      <c r="H103" s="452"/>
      <c r="I103" s="452"/>
      <c r="J103" s="452"/>
      <c r="K103" s="459" t="s">
        <v>537</v>
      </c>
      <c r="L103" s="459"/>
      <c r="M103" s="459"/>
      <c r="N103" s="459"/>
      <c r="O103" s="459"/>
      <c r="P103" s="459"/>
      <c r="Q103" s="459"/>
      <c r="R103" s="459"/>
      <c r="S103" s="20"/>
      <c r="T103" s="20"/>
      <c r="U103" s="20"/>
      <c r="V103" s="20"/>
      <c r="W103" s="20"/>
      <c r="X103" s="20"/>
      <c r="Y103" s="20"/>
      <c r="Z103" s="20"/>
      <c r="AA103" s="452" t="s">
        <v>1</v>
      </c>
      <c r="AB103" s="452"/>
      <c r="AC103" s="452"/>
      <c r="AD103" s="452"/>
      <c r="AE103" s="459" t="s">
        <v>79</v>
      </c>
      <c r="AF103" s="459"/>
      <c r="AG103" s="459"/>
      <c r="AH103" s="459"/>
      <c r="AI103" s="459"/>
      <c r="AJ103" s="459"/>
      <c r="AK103" s="459"/>
      <c r="AL103" s="459"/>
      <c r="AM103" s="8"/>
      <c r="AN103" s="8"/>
      <c r="AO103" s="8"/>
      <c r="AP103" s="8"/>
      <c r="AQ103" s="8"/>
      <c r="AR103" s="5"/>
      <c r="AS103" s="5"/>
      <c r="AT103" s="5"/>
      <c r="AU103" s="5"/>
    </row>
    <row r="104" spans="1:47" ht="15.95" customHeight="1" x14ac:dyDescent="0.25">
      <c r="A104" s="5"/>
      <c r="B104" s="8"/>
      <c r="C104" s="8"/>
      <c r="D104" s="8"/>
      <c r="E104" s="8"/>
      <c r="F104" s="6"/>
      <c r="G104" s="452" t="s">
        <v>2</v>
      </c>
      <c r="H104" s="452"/>
      <c r="I104" s="452"/>
      <c r="J104" s="452"/>
      <c r="K104" s="459" t="s">
        <v>537</v>
      </c>
      <c r="L104" s="459"/>
      <c r="M104" s="459"/>
      <c r="N104" s="459"/>
      <c r="O104" s="459"/>
      <c r="P104" s="459"/>
      <c r="Q104" s="459"/>
      <c r="R104" s="459"/>
      <c r="S104" s="20"/>
      <c r="T104" s="20"/>
      <c r="U104" s="20"/>
      <c r="V104" s="20"/>
      <c r="W104" s="20"/>
      <c r="X104" s="20"/>
      <c r="Y104" s="20"/>
      <c r="Z104" s="20"/>
      <c r="AA104" s="452" t="s">
        <v>2</v>
      </c>
      <c r="AB104" s="452"/>
      <c r="AC104" s="452"/>
      <c r="AD104" s="452"/>
      <c r="AE104" s="459" t="s">
        <v>79</v>
      </c>
      <c r="AF104" s="459"/>
      <c r="AG104" s="459"/>
      <c r="AH104" s="459"/>
      <c r="AI104" s="459"/>
      <c r="AJ104" s="459"/>
      <c r="AK104" s="459"/>
      <c r="AL104" s="459"/>
      <c r="AM104" s="8"/>
      <c r="AN104" s="8"/>
      <c r="AO104" s="8"/>
      <c r="AP104" s="8"/>
      <c r="AQ104" s="8"/>
      <c r="AR104" s="5"/>
      <c r="AS104" s="5"/>
      <c r="AT104" s="5"/>
      <c r="AU104" s="5"/>
    </row>
    <row r="105" spans="1:47" ht="15.95" customHeight="1" x14ac:dyDescent="0.25">
      <c r="A105" s="5"/>
      <c r="B105" s="8"/>
      <c r="C105" s="8"/>
      <c r="D105" s="8"/>
      <c r="E105" s="8"/>
      <c r="F105" s="6"/>
      <c r="G105" s="452" t="s">
        <v>3</v>
      </c>
      <c r="H105" s="452"/>
      <c r="I105" s="452"/>
      <c r="J105" s="452"/>
      <c r="K105" s="459" t="s">
        <v>537</v>
      </c>
      <c r="L105" s="459"/>
      <c r="M105" s="459"/>
      <c r="N105" s="459"/>
      <c r="O105" s="459"/>
      <c r="P105" s="459"/>
      <c r="Q105" s="459"/>
      <c r="R105" s="459"/>
      <c r="S105" s="20"/>
      <c r="T105" s="20"/>
      <c r="U105" s="20"/>
      <c r="V105" s="20"/>
      <c r="W105" s="20"/>
      <c r="X105" s="20"/>
      <c r="Y105" s="20"/>
      <c r="Z105" s="20"/>
      <c r="AA105" s="452" t="s">
        <v>3</v>
      </c>
      <c r="AB105" s="452"/>
      <c r="AC105" s="452"/>
      <c r="AD105" s="452"/>
      <c r="AE105" s="459" t="s">
        <v>79</v>
      </c>
      <c r="AF105" s="459"/>
      <c r="AG105" s="459"/>
      <c r="AH105" s="459"/>
      <c r="AI105" s="459"/>
      <c r="AJ105" s="459"/>
      <c r="AK105" s="459"/>
      <c r="AL105" s="459"/>
      <c r="AM105" s="8"/>
      <c r="AN105" s="8"/>
      <c r="AO105" s="8"/>
      <c r="AP105" s="8"/>
      <c r="AQ105" s="8"/>
      <c r="AR105" s="5"/>
      <c r="AS105" s="5"/>
      <c r="AT105" s="5"/>
      <c r="AU105" s="5"/>
    </row>
    <row r="106" spans="1:47" ht="15.95" customHeight="1" x14ac:dyDescent="0.25">
      <c r="A106" s="5"/>
      <c r="B106" s="8"/>
      <c r="C106" s="8"/>
      <c r="D106" s="8"/>
      <c r="E106" s="8"/>
      <c r="F106" s="6"/>
      <c r="G106" s="452" t="s">
        <v>4</v>
      </c>
      <c r="H106" s="452"/>
      <c r="I106" s="452"/>
      <c r="J106" s="452"/>
      <c r="K106" s="459" t="s">
        <v>537</v>
      </c>
      <c r="L106" s="459"/>
      <c r="M106" s="459"/>
      <c r="N106" s="459"/>
      <c r="O106" s="459"/>
      <c r="P106" s="459"/>
      <c r="Q106" s="459"/>
      <c r="R106" s="459"/>
      <c r="S106" s="20"/>
      <c r="T106" s="20"/>
      <c r="U106" s="20"/>
      <c r="V106" s="20"/>
      <c r="W106" s="20"/>
      <c r="X106" s="20"/>
      <c r="Y106" s="20"/>
      <c r="Z106" s="20"/>
      <c r="AA106" s="452" t="s">
        <v>4</v>
      </c>
      <c r="AB106" s="452"/>
      <c r="AC106" s="452"/>
      <c r="AD106" s="452"/>
      <c r="AE106" s="459" t="s">
        <v>561</v>
      </c>
      <c r="AF106" s="459"/>
      <c r="AG106" s="459"/>
      <c r="AH106" s="459"/>
      <c r="AI106" s="459"/>
      <c r="AJ106" s="459"/>
      <c r="AK106" s="459"/>
      <c r="AL106" s="459"/>
      <c r="AM106" s="8"/>
      <c r="AN106" s="8"/>
      <c r="AO106" s="8"/>
      <c r="AP106" s="8"/>
      <c r="AQ106" s="8"/>
      <c r="AR106" s="5"/>
      <c r="AS106" s="5"/>
      <c r="AT106" s="5"/>
      <c r="AU106" s="5"/>
    </row>
    <row r="107" spans="1:47" ht="15.95" customHeight="1" x14ac:dyDescent="0.25">
      <c r="A107" s="5"/>
      <c r="B107" s="8"/>
      <c r="C107" s="8"/>
      <c r="D107" s="8"/>
      <c r="E107" s="8"/>
      <c r="F107" s="6"/>
      <c r="G107" s="452" t="s">
        <v>5</v>
      </c>
      <c r="H107" s="452"/>
      <c r="I107" s="452"/>
      <c r="J107" s="452"/>
      <c r="K107" s="459" t="s">
        <v>537</v>
      </c>
      <c r="L107" s="459"/>
      <c r="M107" s="459"/>
      <c r="N107" s="459"/>
      <c r="O107" s="459"/>
      <c r="P107" s="459"/>
      <c r="Q107" s="459"/>
      <c r="R107" s="459"/>
      <c r="S107" s="20"/>
      <c r="T107" s="20"/>
      <c r="U107" s="20"/>
      <c r="V107" s="20"/>
      <c r="W107" s="20"/>
      <c r="X107" s="20"/>
      <c r="Y107" s="20"/>
      <c r="Z107" s="20"/>
      <c r="AA107" s="452" t="s">
        <v>5</v>
      </c>
      <c r="AB107" s="452"/>
      <c r="AC107" s="452"/>
      <c r="AD107" s="452"/>
      <c r="AE107" s="459" t="s">
        <v>79</v>
      </c>
      <c r="AF107" s="459"/>
      <c r="AG107" s="459"/>
      <c r="AH107" s="459"/>
      <c r="AI107" s="459"/>
      <c r="AJ107" s="459"/>
      <c r="AK107" s="459"/>
      <c r="AL107" s="459"/>
      <c r="AM107" s="8"/>
      <c r="AN107" s="8"/>
      <c r="AO107" s="8"/>
      <c r="AP107" s="8"/>
      <c r="AQ107" s="8"/>
      <c r="AR107" s="5"/>
      <c r="AS107" s="5"/>
      <c r="AT107" s="5"/>
      <c r="AU107" s="5"/>
    </row>
    <row r="108" spans="1:47" ht="15.95" customHeight="1" x14ac:dyDescent="0.25">
      <c r="A108" s="5"/>
      <c r="B108" s="8"/>
      <c r="C108" s="8"/>
      <c r="D108" s="8"/>
      <c r="E108" s="8"/>
      <c r="F108" s="6"/>
      <c r="G108" s="452" t="s">
        <v>6</v>
      </c>
      <c r="H108" s="452"/>
      <c r="I108" s="452"/>
      <c r="J108" s="452"/>
      <c r="K108" s="459" t="s">
        <v>70</v>
      </c>
      <c r="L108" s="459"/>
      <c r="M108" s="459"/>
      <c r="N108" s="459"/>
      <c r="O108" s="459"/>
      <c r="P108" s="459"/>
      <c r="Q108" s="459"/>
      <c r="R108" s="459"/>
      <c r="S108" s="20"/>
      <c r="T108" s="20"/>
      <c r="U108" s="20"/>
      <c r="V108" s="20"/>
      <c r="W108" s="20"/>
      <c r="X108" s="20"/>
      <c r="Y108" s="20"/>
      <c r="Z108" s="20"/>
      <c r="AA108" s="452" t="s">
        <v>6</v>
      </c>
      <c r="AB108" s="452"/>
      <c r="AC108" s="452"/>
      <c r="AD108" s="452"/>
      <c r="AE108" s="459" t="s">
        <v>70</v>
      </c>
      <c r="AF108" s="459"/>
      <c r="AG108" s="459"/>
      <c r="AH108" s="459"/>
      <c r="AI108" s="459"/>
      <c r="AJ108" s="459"/>
      <c r="AK108" s="459"/>
      <c r="AL108" s="459"/>
      <c r="AM108" s="8"/>
      <c r="AN108" s="8"/>
      <c r="AO108" s="8"/>
      <c r="AP108" s="8"/>
      <c r="AQ108" s="8"/>
      <c r="AR108" s="5"/>
      <c r="AS108" s="5"/>
      <c r="AT108" s="5"/>
      <c r="AU108" s="5"/>
    </row>
    <row r="109" spans="1:47" ht="15.95" customHeight="1" x14ac:dyDescent="0.25">
      <c r="A109" s="5"/>
      <c r="B109" s="8"/>
      <c r="C109" s="8"/>
      <c r="D109" s="8"/>
      <c r="E109" s="8"/>
      <c r="F109" s="6"/>
      <c r="G109" s="452" t="s">
        <v>7</v>
      </c>
      <c r="H109" s="452"/>
      <c r="I109" s="452"/>
      <c r="J109" s="452"/>
      <c r="K109" s="459" t="s">
        <v>70</v>
      </c>
      <c r="L109" s="459"/>
      <c r="M109" s="459"/>
      <c r="N109" s="459"/>
      <c r="O109" s="459"/>
      <c r="P109" s="459"/>
      <c r="Q109" s="459"/>
      <c r="R109" s="459"/>
      <c r="S109" s="20"/>
      <c r="T109" s="20"/>
      <c r="U109" s="20"/>
      <c r="V109" s="20"/>
      <c r="W109" s="20"/>
      <c r="X109" s="20"/>
      <c r="Y109" s="20"/>
      <c r="Z109" s="20"/>
      <c r="AA109" s="452" t="s">
        <v>7</v>
      </c>
      <c r="AB109" s="452"/>
      <c r="AC109" s="452"/>
      <c r="AD109" s="452"/>
      <c r="AE109" s="459" t="s">
        <v>70</v>
      </c>
      <c r="AF109" s="459"/>
      <c r="AG109" s="459"/>
      <c r="AH109" s="459"/>
      <c r="AI109" s="459"/>
      <c r="AJ109" s="459"/>
      <c r="AK109" s="459"/>
      <c r="AL109" s="459"/>
      <c r="AM109" s="8"/>
      <c r="AN109" s="8"/>
      <c r="AO109" s="8"/>
      <c r="AP109" s="8"/>
      <c r="AQ109" s="8"/>
      <c r="AR109" s="5"/>
      <c r="AS109" s="5"/>
      <c r="AT109" s="5"/>
      <c r="AU109" s="5"/>
    </row>
    <row r="110" spans="1:47" ht="15.95" customHeight="1" x14ac:dyDescent="0.25">
      <c r="A110" s="5"/>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5"/>
      <c r="AS110" s="5"/>
      <c r="AT110" s="5"/>
      <c r="AU110" s="5"/>
    </row>
    <row r="111" spans="1:47" ht="15.95" customHeight="1" x14ac:dyDescent="0.25">
      <c r="A111" s="5"/>
      <c r="B111" s="8"/>
      <c r="C111" s="8"/>
      <c r="D111" s="457" t="str" cm="1">
        <f t="array" ref="D111">IF(OR(W89='Menus déroulant'!F4,'Formulaire unique'!W89:AB89='Menus déroulant'!F5),Notes!B19,"")</f>
        <v/>
      </c>
      <c r="E111" s="457"/>
      <c r="F111" s="457"/>
      <c r="G111" s="457"/>
      <c r="H111" s="457"/>
      <c r="I111" s="457"/>
      <c r="J111" s="457"/>
      <c r="K111" s="457"/>
      <c r="L111" s="457"/>
      <c r="M111" s="457"/>
      <c r="N111" s="410" t="str" cm="1">
        <f t="array" ref="N111">IF(OR(W89='Menus déroulant'!F4,'Formulaire unique'!W89:AB89='Menus déroulant'!F5),Notes!B20,"")</f>
        <v/>
      </c>
      <c r="O111" s="410"/>
      <c r="P111" s="410"/>
      <c r="Q111" s="410"/>
      <c r="R111" s="458" t="str" cm="1">
        <f t="array" ref="R111">IF(OR(W89='Menus déroulant'!F4,'Formulaire unique'!W89:AB89='Menus déroulant'!F5),Notes!B21,"")</f>
        <v/>
      </c>
      <c r="S111" s="458"/>
      <c r="T111" s="458"/>
      <c r="U111" s="458"/>
      <c r="V111" s="458"/>
      <c r="W111" s="458"/>
      <c r="X111" s="458"/>
      <c r="Y111" s="458"/>
      <c r="Z111" s="458"/>
      <c r="AA111" s="458"/>
      <c r="AB111" s="458"/>
      <c r="AC111" s="458"/>
      <c r="AD111" s="458"/>
      <c r="AE111" s="458"/>
      <c r="AF111" s="522"/>
      <c r="AG111" s="522"/>
      <c r="AH111" s="522"/>
      <c r="AI111" s="6"/>
      <c r="AJ111" s="8"/>
      <c r="AK111" s="8"/>
      <c r="AL111" s="8"/>
      <c r="AM111" s="8"/>
      <c r="AN111" s="8"/>
      <c r="AO111" s="8"/>
      <c r="AP111" s="8"/>
      <c r="AQ111" s="8"/>
    </row>
    <row r="112" spans="1:47" ht="15.75" customHeight="1" x14ac:dyDescent="0.25">
      <c r="A112" s="5"/>
      <c r="B112" s="8"/>
      <c r="C112" s="8"/>
      <c r="D112" s="8"/>
      <c r="E112" s="8"/>
      <c r="F112" s="8"/>
      <c r="G112" s="6"/>
      <c r="H112" s="6"/>
      <c r="I112" s="6"/>
      <c r="J112" s="6"/>
      <c r="K112" s="6"/>
      <c r="L112" s="6"/>
      <c r="M112" s="6"/>
      <c r="N112" s="6"/>
      <c r="O112" s="6"/>
      <c r="P112" s="6"/>
      <c r="Q112" s="6"/>
      <c r="R112" s="6"/>
      <c r="S112" s="8"/>
      <c r="T112" s="8"/>
      <c r="U112" s="8"/>
      <c r="V112" s="8"/>
      <c r="W112" s="8"/>
      <c r="X112" s="8"/>
      <c r="Y112" s="8"/>
      <c r="Z112" s="8"/>
      <c r="AA112" s="8"/>
      <c r="AB112" s="8"/>
      <c r="AC112" s="8"/>
      <c r="AD112" s="8"/>
      <c r="AE112" s="8"/>
      <c r="AF112" s="209"/>
      <c r="AG112" s="8"/>
      <c r="AH112" s="8"/>
      <c r="AI112" s="8"/>
      <c r="AJ112" s="8"/>
      <c r="AK112" s="8"/>
      <c r="AL112" s="8"/>
      <c r="AM112" s="8"/>
      <c r="AN112" s="8"/>
      <c r="AO112" s="8"/>
      <c r="AP112" s="8"/>
      <c r="AQ112" s="8"/>
      <c r="AR112" s="5"/>
      <c r="AS112" s="5"/>
      <c r="AT112" s="5"/>
      <c r="AU112" s="5"/>
    </row>
    <row r="113" spans="1:47" ht="10.5" customHeight="1" x14ac:dyDescent="0.25">
      <c r="A113" s="5"/>
      <c r="B113" s="8"/>
      <c r="C113" s="8"/>
      <c r="D113" s="8"/>
      <c r="E113" s="8"/>
      <c r="F113" s="8"/>
      <c r="G113" s="6"/>
      <c r="H113" s="6"/>
      <c r="I113" s="6"/>
      <c r="J113" s="6"/>
      <c r="K113" s="6"/>
      <c r="L113" s="6"/>
      <c r="M113" s="6"/>
      <c r="N113" s="6"/>
      <c r="O113" s="6"/>
      <c r="P113" s="6"/>
      <c r="Q113" s="6"/>
      <c r="R113" s="6"/>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5"/>
      <c r="AS113" s="5"/>
      <c r="AT113" s="5"/>
      <c r="AU113" s="5"/>
    </row>
    <row r="114" spans="1:47" ht="15.95" customHeight="1" x14ac:dyDescent="0.25">
      <c r="A114" s="5"/>
      <c r="B114" s="8"/>
      <c r="C114" s="8"/>
      <c r="D114" s="460" t="str">
        <f>Notes!B27</f>
        <v>Note : vous devez savoir que nous ne pouvons pas bloquer l'accès aux autres usagés (le local ne peut pas vous être exclusif). En le réservant, vous vous assurez qu'un autre événement n'entrera pas en conflit avec le vôtre. Vous pouvez vous réserver quelques tables en y mettant une affichette "RÉSERVÉ". Vous pouvez également mettre une affiche à l'extérieur pour annoncer votre événement EN Y INDIQUANT CLAIREMENT : "Ouvert à tous" ou "Bienvenue à tous".</v>
      </c>
      <c r="E114" s="460"/>
      <c r="F114" s="460"/>
      <c r="G114" s="460"/>
      <c r="H114" s="460"/>
      <c r="I114" s="460"/>
      <c r="J114" s="460"/>
      <c r="K114" s="460"/>
      <c r="L114" s="460"/>
      <c r="M114" s="460"/>
      <c r="N114" s="460"/>
      <c r="O114" s="460"/>
      <c r="P114" s="460"/>
      <c r="Q114" s="460"/>
      <c r="R114" s="460"/>
      <c r="S114" s="460"/>
      <c r="T114" s="460"/>
      <c r="U114" s="460"/>
      <c r="V114" s="460"/>
      <c r="W114" s="460"/>
      <c r="X114" s="460"/>
      <c r="Y114" s="460"/>
      <c r="Z114" s="460"/>
      <c r="AA114" s="460"/>
      <c r="AB114" s="460"/>
      <c r="AC114" s="460"/>
      <c r="AD114" s="460"/>
      <c r="AE114" s="460"/>
      <c r="AF114" s="460"/>
      <c r="AG114" s="460"/>
      <c r="AH114" s="460"/>
      <c r="AI114" s="460"/>
      <c r="AJ114" s="460"/>
      <c r="AK114" s="460"/>
      <c r="AL114" s="460"/>
      <c r="AM114" s="460"/>
      <c r="AN114" s="460"/>
      <c r="AO114" s="460"/>
      <c r="AP114" s="8"/>
      <c r="AQ114" s="8"/>
      <c r="AR114" s="5"/>
      <c r="AS114" s="5"/>
      <c r="AT114" s="5"/>
      <c r="AU114" s="5"/>
    </row>
    <row r="115" spans="1:47" ht="15.95" customHeight="1" x14ac:dyDescent="0.25">
      <c r="A115" s="5"/>
      <c r="B115" s="8"/>
      <c r="C115" s="8"/>
      <c r="D115" s="460"/>
      <c r="E115" s="460"/>
      <c r="F115" s="460"/>
      <c r="G115" s="460"/>
      <c r="H115" s="460"/>
      <c r="I115" s="460"/>
      <c r="J115" s="460"/>
      <c r="K115" s="460"/>
      <c r="L115" s="460"/>
      <c r="M115" s="460"/>
      <c r="N115" s="460"/>
      <c r="O115" s="460"/>
      <c r="P115" s="460"/>
      <c r="Q115" s="460"/>
      <c r="R115" s="460"/>
      <c r="S115" s="460"/>
      <c r="T115" s="460"/>
      <c r="U115" s="460"/>
      <c r="V115" s="460"/>
      <c r="W115" s="460"/>
      <c r="X115" s="460"/>
      <c r="Y115" s="460"/>
      <c r="Z115" s="460"/>
      <c r="AA115" s="460"/>
      <c r="AB115" s="460"/>
      <c r="AC115" s="460"/>
      <c r="AD115" s="460"/>
      <c r="AE115" s="460"/>
      <c r="AF115" s="460"/>
      <c r="AG115" s="460"/>
      <c r="AH115" s="460"/>
      <c r="AI115" s="460"/>
      <c r="AJ115" s="460"/>
      <c r="AK115" s="460"/>
      <c r="AL115" s="460"/>
      <c r="AM115" s="460"/>
      <c r="AN115" s="460"/>
      <c r="AO115" s="460"/>
      <c r="AP115" s="8"/>
      <c r="AQ115" s="8"/>
      <c r="AR115" s="5"/>
      <c r="AS115" s="5"/>
      <c r="AT115" s="5"/>
      <c r="AU115" s="5"/>
    </row>
    <row r="116" spans="1:47" ht="15.95" customHeight="1" x14ac:dyDescent="0.25">
      <c r="A116" s="5"/>
      <c r="B116" s="8"/>
      <c r="C116" s="8"/>
      <c r="D116" s="460"/>
      <c r="E116" s="460"/>
      <c r="F116" s="460"/>
      <c r="G116" s="460"/>
      <c r="H116" s="460"/>
      <c r="I116" s="460"/>
      <c r="J116" s="460"/>
      <c r="K116" s="460"/>
      <c r="L116" s="460"/>
      <c r="M116" s="460"/>
      <c r="N116" s="460"/>
      <c r="O116" s="460"/>
      <c r="P116" s="460"/>
      <c r="Q116" s="460"/>
      <c r="R116" s="460"/>
      <c r="S116" s="460"/>
      <c r="T116" s="460"/>
      <c r="U116" s="460"/>
      <c r="V116" s="460"/>
      <c r="W116" s="460"/>
      <c r="X116" s="460"/>
      <c r="Y116" s="460"/>
      <c r="Z116" s="460"/>
      <c r="AA116" s="460"/>
      <c r="AB116" s="460"/>
      <c r="AC116" s="460"/>
      <c r="AD116" s="460"/>
      <c r="AE116" s="460"/>
      <c r="AF116" s="460"/>
      <c r="AG116" s="460"/>
      <c r="AH116" s="460"/>
      <c r="AI116" s="460"/>
      <c r="AJ116" s="460"/>
      <c r="AK116" s="460"/>
      <c r="AL116" s="460"/>
      <c r="AM116" s="460"/>
      <c r="AN116" s="460"/>
      <c r="AO116" s="460"/>
      <c r="AP116" s="8"/>
      <c r="AQ116" s="8"/>
      <c r="AR116" s="5"/>
      <c r="AS116" s="5"/>
      <c r="AT116" s="5"/>
      <c r="AU116" s="5"/>
    </row>
    <row r="117" spans="1:47" ht="15.95" customHeight="1" x14ac:dyDescent="0.25">
      <c r="A117" s="5"/>
      <c r="B117" s="8"/>
      <c r="C117" s="8"/>
      <c r="D117" s="460"/>
      <c r="E117" s="460"/>
      <c r="F117" s="460"/>
      <c r="G117" s="460"/>
      <c r="H117" s="460"/>
      <c r="I117" s="460"/>
      <c r="J117" s="460"/>
      <c r="K117" s="460"/>
      <c r="L117" s="460"/>
      <c r="M117" s="460"/>
      <c r="N117" s="460"/>
      <c r="O117" s="460"/>
      <c r="P117" s="460"/>
      <c r="Q117" s="460"/>
      <c r="R117" s="460"/>
      <c r="S117" s="460"/>
      <c r="T117" s="460"/>
      <c r="U117" s="460"/>
      <c r="V117" s="460"/>
      <c r="W117" s="460"/>
      <c r="X117" s="460"/>
      <c r="Y117" s="460"/>
      <c r="Z117" s="460"/>
      <c r="AA117" s="460"/>
      <c r="AB117" s="460"/>
      <c r="AC117" s="460"/>
      <c r="AD117" s="460"/>
      <c r="AE117" s="460"/>
      <c r="AF117" s="460"/>
      <c r="AG117" s="460"/>
      <c r="AH117" s="460"/>
      <c r="AI117" s="460"/>
      <c r="AJ117" s="460"/>
      <c r="AK117" s="460"/>
      <c r="AL117" s="460"/>
      <c r="AM117" s="460"/>
      <c r="AN117" s="460"/>
      <c r="AO117" s="460"/>
      <c r="AP117" s="8"/>
      <c r="AQ117" s="8"/>
      <c r="AR117" s="5"/>
      <c r="AS117" s="5"/>
      <c r="AT117" s="5"/>
      <c r="AU117" s="5"/>
    </row>
    <row r="118" spans="1:47" ht="15.95" customHeight="1" x14ac:dyDescent="0.25">
      <c r="A118" s="5"/>
      <c r="B118" s="8"/>
      <c r="C118" s="8"/>
      <c r="D118" s="25"/>
      <c r="E118" s="25"/>
      <c r="F118" s="25"/>
      <c r="G118" s="25"/>
      <c r="H118" s="25"/>
      <c r="I118" s="25"/>
      <c r="J118" s="25"/>
      <c r="K118" s="25"/>
      <c r="L118" s="25"/>
      <c r="M118" s="25"/>
      <c r="N118" s="25"/>
      <c r="O118" s="25"/>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25"/>
      <c r="AN118" s="25"/>
      <c r="AO118" s="25"/>
      <c r="AP118" s="8"/>
      <c r="AQ118" s="8"/>
      <c r="AR118" s="5"/>
      <c r="AS118" s="5"/>
      <c r="AT118" s="5"/>
      <c r="AU118" s="5"/>
    </row>
    <row r="119" spans="1:47" ht="15.95" customHeight="1" x14ac:dyDescent="0.25">
      <c r="A119" s="5"/>
      <c r="B119" s="8"/>
      <c r="C119" s="8"/>
      <c r="D119" s="425" t="str">
        <f>'Matrices Formulaires'!AK90</f>
        <v>Veuillez s'il vous plaît remplir toutes les cases bleues pour avoir accès aux autres sections qui vous concernent</v>
      </c>
      <c r="E119" s="425"/>
      <c r="F119" s="425"/>
      <c r="G119" s="425"/>
      <c r="H119" s="425"/>
      <c r="I119" s="425"/>
      <c r="J119" s="425"/>
      <c r="K119" s="425"/>
      <c r="L119" s="425"/>
      <c r="M119" s="425"/>
      <c r="N119" s="425"/>
      <c r="O119" s="425"/>
      <c r="P119" s="425"/>
      <c r="Q119" s="425"/>
      <c r="R119" s="425"/>
      <c r="S119" s="425"/>
      <c r="T119" s="425"/>
      <c r="U119" s="425"/>
      <c r="V119" s="425"/>
      <c r="W119" s="425"/>
      <c r="X119" s="425"/>
      <c r="Y119" s="425"/>
      <c r="Z119" s="425"/>
      <c r="AA119" s="425"/>
      <c r="AB119" s="425"/>
      <c r="AC119" s="425"/>
      <c r="AD119" s="425"/>
      <c r="AE119" s="425"/>
      <c r="AF119" s="425"/>
      <c r="AG119" s="425"/>
      <c r="AH119" s="425"/>
      <c r="AI119" s="425"/>
      <c r="AJ119" s="425"/>
      <c r="AK119" s="425"/>
      <c r="AL119" s="425"/>
      <c r="AM119" s="425"/>
      <c r="AN119" s="425"/>
      <c r="AO119" s="425"/>
      <c r="AP119" s="425"/>
      <c r="AQ119" s="8"/>
      <c r="AR119" s="5"/>
      <c r="AS119" s="5"/>
      <c r="AT119" s="5"/>
      <c r="AU119" s="5"/>
    </row>
    <row r="120" spans="1:47" ht="15.95" customHeight="1" x14ac:dyDescent="0.25">
      <c r="A120" s="5"/>
      <c r="B120" s="8"/>
      <c r="C120" s="8"/>
      <c r="D120" s="8"/>
      <c r="E120" s="8"/>
      <c r="F120" s="8"/>
      <c r="G120" s="6"/>
      <c r="H120" s="6"/>
      <c r="I120" s="6"/>
      <c r="J120" s="6"/>
      <c r="K120" s="6"/>
      <c r="L120" s="6"/>
      <c r="M120" s="6"/>
      <c r="N120" s="6"/>
      <c r="O120" s="6"/>
      <c r="P120" s="6"/>
      <c r="Q120" s="6"/>
      <c r="R120" s="6"/>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5"/>
      <c r="AS120" s="5"/>
      <c r="AT120" s="5"/>
      <c r="AU120" s="5"/>
    </row>
    <row r="121" spans="1:47" ht="15.95" customHeight="1" x14ac:dyDescent="0.25">
      <c r="A121" s="5"/>
      <c r="B121" s="8"/>
      <c r="C121" s="8"/>
      <c r="D121" s="461" t="str">
        <f>'Matrices Formulaires'!AK102</f>
        <v/>
      </c>
      <c r="E121" s="461"/>
      <c r="F121" s="461"/>
      <c r="G121" s="461"/>
      <c r="H121" s="461"/>
      <c r="I121" s="461"/>
      <c r="J121" s="461"/>
      <c r="K121" s="461"/>
      <c r="L121" s="461"/>
      <c r="M121" s="461"/>
      <c r="N121" s="461"/>
      <c r="O121" s="461"/>
      <c r="P121" s="461"/>
      <c r="Q121" s="461"/>
      <c r="R121" s="461"/>
      <c r="S121" s="461"/>
      <c r="T121" s="462" t="str">
        <f>'Matrices Formulaires'!AK114</f>
        <v/>
      </c>
      <c r="U121" s="462"/>
      <c r="V121" s="462"/>
      <c r="W121" s="462"/>
      <c r="X121" s="462"/>
      <c r="Y121" s="8"/>
      <c r="Z121" s="8"/>
      <c r="AA121" s="8"/>
      <c r="AB121" s="8"/>
      <c r="AC121" s="8"/>
      <c r="AD121" s="8"/>
      <c r="AE121" s="8"/>
      <c r="AF121" s="8"/>
      <c r="AG121" s="8"/>
      <c r="AH121" s="8"/>
      <c r="AI121" s="8"/>
      <c r="AJ121" s="8"/>
      <c r="AK121" s="8"/>
      <c r="AL121" s="8"/>
      <c r="AM121" s="8"/>
      <c r="AN121" s="8"/>
      <c r="AO121" s="8"/>
      <c r="AP121" s="8"/>
      <c r="AQ121" s="8"/>
      <c r="AR121" s="5"/>
      <c r="AS121" s="5"/>
      <c r="AT121" s="5"/>
      <c r="AU121" s="5"/>
    </row>
    <row r="122" spans="1:47" ht="15.95" customHeight="1" x14ac:dyDescent="0.25">
      <c r="A122" s="5"/>
      <c r="B122" s="444" t="s">
        <v>228</v>
      </c>
      <c r="C122" s="444"/>
      <c r="D122" s="444"/>
      <c r="E122" s="445" t="s">
        <v>229</v>
      </c>
      <c r="F122" s="445"/>
      <c r="G122" s="445"/>
      <c r="H122" s="445"/>
      <c r="I122" s="445"/>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5"/>
      <c r="AS122" s="5"/>
      <c r="AT122" s="5"/>
      <c r="AU122" s="5"/>
    </row>
    <row r="123" spans="1:47" ht="15.95" customHeight="1" x14ac:dyDescent="0.25">
      <c r="A123" s="5"/>
      <c r="B123" s="5"/>
      <c r="C123" s="5"/>
      <c r="D123" s="5"/>
      <c r="E123" s="5"/>
      <c r="F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row>
    <row r="124" spans="1:47" ht="15.95" customHeight="1" x14ac:dyDescent="0.25">
      <c r="A124" s="5"/>
      <c r="B124" s="5"/>
      <c r="C124" s="5"/>
      <c r="D124" s="5"/>
      <c r="E124" s="5"/>
      <c r="F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c r="AQ124" s="5"/>
      <c r="AR124" s="5"/>
      <c r="AS124" s="5"/>
      <c r="AT124" s="5"/>
      <c r="AU124" s="5"/>
    </row>
    <row r="125" spans="1:47" ht="31.5" customHeight="1" x14ac:dyDescent="0.25">
      <c r="A125" s="5"/>
      <c r="B125" s="8"/>
      <c r="C125" s="433" t="s">
        <v>84</v>
      </c>
      <c r="D125" s="433"/>
      <c r="E125" s="433"/>
      <c r="F125" s="433"/>
      <c r="G125" s="433"/>
      <c r="H125" s="433"/>
      <c r="I125" s="433"/>
      <c r="J125" s="433"/>
      <c r="K125" s="433"/>
      <c r="L125" s="433"/>
      <c r="M125" s="433"/>
      <c r="N125" s="433"/>
      <c r="O125" s="433"/>
      <c r="P125" s="433"/>
      <c r="Q125" s="433"/>
      <c r="R125" s="456" t="s">
        <v>479</v>
      </c>
      <c r="S125" s="456"/>
      <c r="T125" s="456"/>
      <c r="U125" s="456"/>
      <c r="V125" s="456"/>
      <c r="W125" s="456"/>
      <c r="X125" s="456"/>
      <c r="Y125" s="456"/>
      <c r="Z125" s="456"/>
      <c r="AA125" s="456"/>
      <c r="AB125" s="456"/>
      <c r="AC125" s="456"/>
      <c r="AD125" s="456"/>
      <c r="AE125" s="456"/>
      <c r="AF125" s="456"/>
      <c r="AG125" s="8"/>
      <c r="AH125" s="8"/>
      <c r="AI125" s="8"/>
      <c r="AJ125" s="8"/>
      <c r="AK125" s="8"/>
      <c r="AL125" s="8"/>
      <c r="AM125" s="8"/>
      <c r="AN125" s="8"/>
      <c r="AO125" s="8"/>
      <c r="AP125" s="8"/>
      <c r="AQ125" s="8"/>
      <c r="AR125" s="5"/>
      <c r="AS125" s="5"/>
      <c r="AT125" s="5"/>
      <c r="AU125" s="5"/>
    </row>
    <row r="126" spans="1:47" s="5" customFormat="1" ht="15.75" customHeight="1" x14ac:dyDescent="0.25">
      <c r="B126" s="8"/>
      <c r="C126" s="28"/>
      <c r="D126" s="28"/>
      <c r="E126" s="28"/>
      <c r="F126" s="28"/>
      <c r="G126" s="28"/>
      <c r="H126" s="28"/>
      <c r="I126" s="28"/>
      <c r="J126" s="28"/>
      <c r="K126" s="28"/>
      <c r="L126" s="28"/>
      <c r="M126" s="28"/>
      <c r="N126" s="28"/>
      <c r="O126" s="28"/>
      <c r="P126" s="28"/>
      <c r="Q126" s="28"/>
      <c r="R126" s="29"/>
      <c r="S126" s="29"/>
      <c r="T126" s="29"/>
      <c r="U126" s="29"/>
      <c r="V126" s="29"/>
      <c r="W126" s="29"/>
      <c r="X126" s="29"/>
      <c r="Y126" s="29"/>
      <c r="Z126" s="29"/>
      <c r="AA126" s="29"/>
      <c r="AB126" s="29"/>
      <c r="AC126" s="29"/>
      <c r="AD126" s="29"/>
      <c r="AE126" s="29"/>
      <c r="AF126" s="29"/>
      <c r="AG126" s="8"/>
      <c r="AH126" s="8"/>
      <c r="AI126" s="8"/>
      <c r="AJ126" s="8"/>
      <c r="AK126" s="8"/>
      <c r="AL126" s="8"/>
      <c r="AM126" s="8"/>
      <c r="AN126" s="8"/>
      <c r="AO126" s="8"/>
      <c r="AP126" s="8"/>
      <c r="AQ126" s="8"/>
    </row>
    <row r="127" spans="1:47" s="5" customFormat="1" ht="15.75" customHeight="1" x14ac:dyDescent="0.25">
      <c r="B127" s="8"/>
      <c r="C127" s="28"/>
      <c r="D127" s="431" t="s">
        <v>92</v>
      </c>
      <c r="E127" s="431"/>
      <c r="F127" s="431"/>
      <c r="G127" s="431"/>
      <c r="H127" s="431"/>
      <c r="I127" s="431"/>
      <c r="J127" s="431"/>
      <c r="K127" s="431"/>
      <c r="L127" s="431"/>
      <c r="M127" s="431"/>
      <c r="N127" s="431"/>
      <c r="O127" s="431"/>
      <c r="P127" s="431"/>
      <c r="Q127" s="431"/>
      <c r="R127" s="431"/>
      <c r="S127" s="431"/>
      <c r="T127" s="431"/>
      <c r="U127" s="431"/>
      <c r="V127" s="431"/>
      <c r="W127" s="431"/>
      <c r="X127" s="431"/>
      <c r="Y127" s="431"/>
      <c r="Z127" s="431"/>
      <c r="AA127" s="431"/>
      <c r="AB127" s="431"/>
      <c r="AC127" s="431"/>
      <c r="AD127" s="431"/>
      <c r="AE127" s="431"/>
      <c r="AF127" s="439"/>
      <c r="AG127" s="439"/>
      <c r="AH127" s="439"/>
      <c r="AI127" s="439"/>
      <c r="AJ127" s="439"/>
      <c r="AK127" s="439"/>
      <c r="AL127" s="439"/>
      <c r="AM127" s="439"/>
      <c r="AN127" s="439"/>
      <c r="AO127" s="439"/>
      <c r="AP127" s="439"/>
      <c r="AQ127" s="8"/>
    </row>
    <row r="128" spans="1:47" s="5" customFormat="1" ht="15.75" customHeight="1" x14ac:dyDescent="0.25">
      <c r="B128" s="8"/>
      <c r="C128" s="28"/>
      <c r="D128" s="440" t="s">
        <v>482</v>
      </c>
      <c r="E128" s="440"/>
      <c r="F128" s="440"/>
      <c r="G128" s="440"/>
      <c r="H128" s="440"/>
      <c r="I128" s="440"/>
      <c r="J128" s="440"/>
      <c r="K128" s="440"/>
      <c r="L128" s="440"/>
      <c r="M128" s="440"/>
      <c r="N128" s="440"/>
      <c r="O128" s="440"/>
      <c r="P128" s="440"/>
      <c r="Q128" s="440"/>
      <c r="R128" s="440"/>
      <c r="S128" s="440"/>
      <c r="T128" s="440"/>
      <c r="U128" s="440"/>
      <c r="V128" s="440"/>
      <c r="W128" s="440"/>
      <c r="X128" s="440"/>
      <c r="Y128" s="440"/>
      <c r="Z128" s="440"/>
      <c r="AA128" s="440"/>
      <c r="AB128" s="440"/>
      <c r="AC128" s="440"/>
      <c r="AD128" s="440"/>
      <c r="AE128" s="440"/>
      <c r="AF128" s="440"/>
      <c r="AG128" s="440"/>
      <c r="AH128" s="440"/>
      <c r="AI128" s="440"/>
      <c r="AJ128" s="442" t="s">
        <v>240</v>
      </c>
      <c r="AK128" s="442"/>
      <c r="AL128" s="442"/>
      <c r="AM128" s="8"/>
      <c r="AN128" s="8"/>
      <c r="AO128" s="8"/>
      <c r="AP128" s="8"/>
      <c r="AQ128" s="8"/>
      <c r="AR128" s="314"/>
      <c r="AS128" s="309"/>
      <c r="AT128" s="309"/>
    </row>
    <row r="129" spans="1:47" s="5" customFormat="1" ht="15.75" customHeight="1" x14ac:dyDescent="0.25">
      <c r="B129" s="8"/>
      <c r="C129" s="28"/>
      <c r="D129" s="441" t="str">
        <f>IF(AJ128="oui",Notes!B28,"")</f>
        <v/>
      </c>
      <c r="E129" s="441"/>
      <c r="F129" s="441"/>
      <c r="G129" s="441"/>
      <c r="H129" s="441"/>
      <c r="I129" s="441"/>
      <c r="J129" s="441"/>
      <c r="K129" s="441"/>
      <c r="L129" s="441"/>
      <c r="M129" s="441"/>
      <c r="N129" s="441"/>
      <c r="O129" s="441"/>
      <c r="P129" s="441"/>
      <c r="Q129" s="441"/>
      <c r="R129" s="441"/>
      <c r="S129" s="441"/>
      <c r="T129" s="441"/>
      <c r="U129" s="441"/>
      <c r="V129" s="441"/>
      <c r="W129" s="441"/>
      <c r="X129" s="441"/>
      <c r="Y129" s="441"/>
      <c r="Z129" s="441"/>
      <c r="AA129" s="441"/>
      <c r="AB129" s="441"/>
      <c r="AC129" s="441"/>
      <c r="AD129" s="441"/>
      <c r="AE129" s="441"/>
      <c r="AF129" s="441"/>
      <c r="AG129" s="441"/>
      <c r="AH129" s="441"/>
      <c r="AI129" s="441"/>
      <c r="AJ129" s="441"/>
      <c r="AK129" s="441"/>
      <c r="AL129" s="441"/>
      <c r="AM129" s="441"/>
      <c r="AN129" s="441"/>
      <c r="AO129" s="441"/>
      <c r="AP129" s="8"/>
      <c r="AQ129" s="8"/>
    </row>
    <row r="130" spans="1:47" s="5" customFormat="1" ht="15.75" customHeight="1" x14ac:dyDescent="0.25">
      <c r="B130" s="8"/>
      <c r="C130" s="28"/>
      <c r="D130" s="441"/>
      <c r="E130" s="441"/>
      <c r="F130" s="441"/>
      <c r="G130" s="441"/>
      <c r="H130" s="441"/>
      <c r="I130" s="441"/>
      <c r="J130" s="441"/>
      <c r="K130" s="441"/>
      <c r="L130" s="441"/>
      <c r="M130" s="441"/>
      <c r="N130" s="441"/>
      <c r="O130" s="441"/>
      <c r="P130" s="441"/>
      <c r="Q130" s="441"/>
      <c r="R130" s="441"/>
      <c r="S130" s="441"/>
      <c r="T130" s="441"/>
      <c r="U130" s="441"/>
      <c r="V130" s="441"/>
      <c r="W130" s="441"/>
      <c r="X130" s="441"/>
      <c r="Y130" s="441"/>
      <c r="Z130" s="441"/>
      <c r="AA130" s="441"/>
      <c r="AB130" s="441"/>
      <c r="AC130" s="441"/>
      <c r="AD130" s="441"/>
      <c r="AE130" s="441"/>
      <c r="AF130" s="441"/>
      <c r="AG130" s="441"/>
      <c r="AH130" s="441"/>
      <c r="AI130" s="441"/>
      <c r="AJ130" s="441"/>
      <c r="AK130" s="441"/>
      <c r="AL130" s="441"/>
      <c r="AM130" s="441"/>
      <c r="AN130" s="441"/>
      <c r="AO130" s="441"/>
      <c r="AP130" s="8"/>
      <c r="AQ130" s="8"/>
    </row>
    <row r="131" spans="1:47" s="5" customFormat="1" ht="10.5" customHeight="1" x14ac:dyDescent="0.25">
      <c r="B131" s="8"/>
      <c r="C131" s="28"/>
      <c r="D131" s="28"/>
      <c r="E131" s="28"/>
      <c r="F131" s="28"/>
      <c r="G131" s="28"/>
      <c r="H131" s="28"/>
      <c r="I131" s="28"/>
      <c r="J131" s="28"/>
      <c r="K131" s="28"/>
      <c r="L131" s="28"/>
      <c r="M131" s="28"/>
      <c r="N131" s="28"/>
      <c r="O131" s="28"/>
      <c r="P131" s="28"/>
      <c r="Q131" s="28"/>
      <c r="R131" s="29"/>
      <c r="S131" s="29"/>
      <c r="T131" s="29"/>
      <c r="U131" s="29"/>
      <c r="V131" s="29"/>
      <c r="W131" s="29"/>
      <c r="X131" s="29"/>
      <c r="Y131" s="29"/>
      <c r="Z131" s="29"/>
      <c r="AA131" s="29"/>
      <c r="AB131" s="29"/>
      <c r="AC131" s="29"/>
      <c r="AD131" s="29"/>
      <c r="AE131" s="29"/>
      <c r="AF131" s="29"/>
      <c r="AG131" s="8"/>
      <c r="AH131" s="8"/>
      <c r="AI131" s="8"/>
      <c r="AJ131" s="209"/>
      <c r="AK131" s="8"/>
      <c r="AL131" s="8"/>
      <c r="AM131" s="8"/>
      <c r="AN131" s="8"/>
      <c r="AO131" s="8"/>
      <c r="AP131" s="8"/>
      <c r="AQ131" s="8"/>
    </row>
    <row r="132" spans="1:47" s="5" customFormat="1" ht="15.75" customHeight="1" x14ac:dyDescent="0.25">
      <c r="B132" s="8"/>
      <c r="C132" s="28"/>
      <c r="D132" s="449" t="s">
        <v>88</v>
      </c>
      <c r="E132" s="449"/>
      <c r="F132" s="449"/>
      <c r="G132" s="449"/>
      <c r="H132" s="449"/>
      <c r="I132" s="449"/>
      <c r="J132" s="449"/>
      <c r="K132" s="449"/>
      <c r="L132" s="449"/>
      <c r="M132" s="449"/>
      <c r="N132" s="449"/>
      <c r="O132" s="449"/>
      <c r="P132" s="449"/>
      <c r="Q132" s="449"/>
      <c r="R132" s="449"/>
      <c r="S132" s="449"/>
      <c r="T132" s="449"/>
      <c r="U132" s="482"/>
      <c r="V132" s="482"/>
      <c r="W132" s="482"/>
      <c r="X132" s="29"/>
      <c r="Y132" s="29"/>
      <c r="Z132" s="29"/>
      <c r="AA132" s="29"/>
      <c r="AB132" s="29"/>
      <c r="AC132" s="29"/>
      <c r="AD132" s="29"/>
      <c r="AE132" s="29"/>
      <c r="AF132" s="29"/>
      <c r="AG132" s="8"/>
      <c r="AH132" s="8"/>
      <c r="AI132" s="8"/>
      <c r="AJ132" s="8"/>
      <c r="AK132" s="8"/>
      <c r="AL132" s="8"/>
      <c r="AM132" s="8"/>
      <c r="AN132" s="8"/>
      <c r="AO132" s="8"/>
      <c r="AP132" s="8"/>
      <c r="AQ132" s="8"/>
    </row>
    <row r="133" spans="1:47" s="5" customFormat="1" ht="15.75" customHeight="1" x14ac:dyDescent="0.25">
      <c r="B133" s="8"/>
      <c r="C133" s="28"/>
      <c r="D133" s="28"/>
      <c r="E133" s="28"/>
      <c r="F133" s="28"/>
      <c r="G133" s="28"/>
      <c r="H133" s="28"/>
      <c r="I133" s="28"/>
      <c r="J133" s="28"/>
      <c r="K133" s="28"/>
      <c r="L133" s="28"/>
      <c r="M133" s="28"/>
      <c r="N133" s="28"/>
      <c r="O133" s="28"/>
      <c r="P133" s="28"/>
      <c r="Q133" s="28"/>
      <c r="R133" s="29"/>
      <c r="S133" s="29"/>
      <c r="T133" s="29"/>
      <c r="U133" s="211"/>
      <c r="V133" s="29"/>
      <c r="W133" s="29"/>
      <c r="X133" s="29"/>
      <c r="Y133" s="29"/>
      <c r="Z133" s="29"/>
      <c r="AA133" s="29"/>
      <c r="AB133" s="29"/>
      <c r="AC133" s="29"/>
      <c r="AD133" s="29"/>
      <c r="AE133" s="29"/>
      <c r="AF133" s="29"/>
      <c r="AG133" s="8"/>
      <c r="AH133" s="8"/>
      <c r="AI133" s="8"/>
      <c r="AJ133" s="8"/>
      <c r="AK133" s="8"/>
      <c r="AL133" s="8"/>
      <c r="AM133" s="8"/>
      <c r="AN133" s="8"/>
      <c r="AO133" s="8"/>
      <c r="AP133" s="8"/>
      <c r="AQ133" s="8"/>
    </row>
    <row r="134" spans="1:47" ht="15.95" customHeight="1" x14ac:dyDescent="0.25">
      <c r="A134" s="5"/>
      <c r="B134" s="8"/>
      <c r="C134" s="8"/>
      <c r="D134" s="517" t="s">
        <v>76</v>
      </c>
      <c r="E134" s="517"/>
      <c r="F134" s="517"/>
      <c r="G134" s="517"/>
      <c r="H134" s="517"/>
      <c r="I134" s="517"/>
      <c r="J134" s="517"/>
      <c r="K134" s="517"/>
      <c r="L134" s="517"/>
      <c r="M134" s="517"/>
      <c r="N134" s="517"/>
      <c r="O134" s="517"/>
      <c r="P134" s="517"/>
      <c r="Q134" s="517"/>
      <c r="R134" s="517"/>
      <c r="S134" s="517"/>
      <c r="T134" s="517"/>
      <c r="U134" s="517"/>
      <c r="V134" s="517"/>
      <c r="W134" s="517"/>
      <c r="X134" s="517"/>
      <c r="Y134" s="517"/>
      <c r="Z134" s="517"/>
      <c r="AA134" s="448"/>
      <c r="AB134" s="448"/>
      <c r="AC134" s="448"/>
      <c r="AD134" s="8"/>
      <c r="AE134" s="8"/>
      <c r="AF134" s="8"/>
      <c r="AG134" s="6"/>
      <c r="AH134" s="6"/>
      <c r="AI134" s="6"/>
      <c r="AJ134" s="8"/>
      <c r="AK134" s="8"/>
      <c r="AL134" s="8"/>
      <c r="AM134" s="8"/>
      <c r="AN134" s="8"/>
      <c r="AO134" s="8"/>
      <c r="AP134" s="8"/>
      <c r="AQ134" s="8"/>
      <c r="AR134" s="5"/>
      <c r="AS134" s="5"/>
      <c r="AT134" s="5"/>
      <c r="AU134" s="5"/>
    </row>
    <row r="135" spans="1:47" ht="15.95" customHeight="1" x14ac:dyDescent="0.25">
      <c r="A135" s="5"/>
      <c r="B135" s="8"/>
      <c r="C135" s="8"/>
      <c r="D135" s="441" t="str">
        <f>IF(AA134="oui",Notes!B29,"")</f>
        <v/>
      </c>
      <c r="E135" s="441"/>
      <c r="F135" s="441"/>
      <c r="G135" s="441"/>
      <c r="H135" s="441"/>
      <c r="I135" s="441"/>
      <c r="J135" s="441"/>
      <c r="K135" s="441"/>
      <c r="L135" s="441"/>
      <c r="M135" s="441"/>
      <c r="N135" s="441"/>
      <c r="O135" s="441"/>
      <c r="P135" s="441"/>
      <c r="Q135" s="441"/>
      <c r="R135" s="441"/>
      <c r="S135" s="441"/>
      <c r="T135" s="441"/>
      <c r="U135" s="441"/>
      <c r="V135" s="441"/>
      <c r="W135" s="441"/>
      <c r="X135" s="441"/>
      <c r="Y135" s="441"/>
      <c r="Z135" s="441"/>
      <c r="AA135" s="441"/>
      <c r="AB135" s="441"/>
      <c r="AC135" s="441"/>
      <c r="AD135" s="441"/>
      <c r="AE135" s="441"/>
      <c r="AF135" s="441"/>
      <c r="AG135" s="441"/>
      <c r="AH135" s="441"/>
      <c r="AI135" s="441"/>
      <c r="AJ135" s="441"/>
      <c r="AK135" s="441"/>
      <c r="AL135" s="441"/>
      <c r="AM135" s="441"/>
      <c r="AN135" s="441"/>
      <c r="AO135" s="441"/>
      <c r="AP135" s="8"/>
      <c r="AQ135" s="8"/>
      <c r="AR135" s="5"/>
      <c r="AS135" s="5"/>
      <c r="AT135" s="5"/>
      <c r="AU135" s="5"/>
    </row>
    <row r="136" spans="1:47" ht="15.95" customHeight="1" x14ac:dyDescent="0.25">
      <c r="A136" s="5"/>
      <c r="B136" s="8"/>
      <c r="C136" s="8"/>
      <c r="D136" s="441"/>
      <c r="E136" s="441"/>
      <c r="F136" s="441"/>
      <c r="G136" s="441"/>
      <c r="H136" s="441"/>
      <c r="I136" s="441"/>
      <c r="J136" s="441"/>
      <c r="K136" s="441"/>
      <c r="L136" s="441"/>
      <c r="M136" s="441"/>
      <c r="N136" s="441"/>
      <c r="O136" s="441"/>
      <c r="P136" s="441"/>
      <c r="Q136" s="441"/>
      <c r="R136" s="441"/>
      <c r="S136" s="441"/>
      <c r="T136" s="441"/>
      <c r="U136" s="441"/>
      <c r="V136" s="441"/>
      <c r="W136" s="441"/>
      <c r="X136" s="441"/>
      <c r="Y136" s="441"/>
      <c r="Z136" s="441"/>
      <c r="AA136" s="441"/>
      <c r="AB136" s="441"/>
      <c r="AC136" s="441"/>
      <c r="AD136" s="441"/>
      <c r="AE136" s="441"/>
      <c r="AF136" s="441"/>
      <c r="AG136" s="441"/>
      <c r="AH136" s="441"/>
      <c r="AI136" s="441"/>
      <c r="AJ136" s="441"/>
      <c r="AK136" s="441"/>
      <c r="AL136" s="441"/>
      <c r="AM136" s="441"/>
      <c r="AN136" s="441"/>
      <c r="AO136" s="441"/>
      <c r="AP136" s="8"/>
      <c r="AQ136" s="8"/>
      <c r="AR136" s="5"/>
      <c r="AS136" s="5"/>
      <c r="AT136" s="5"/>
      <c r="AU136" s="5"/>
    </row>
    <row r="137" spans="1:47" ht="15.95" customHeight="1" x14ac:dyDescent="0.25">
      <c r="A137" s="5"/>
      <c r="B137" s="8"/>
      <c r="C137" s="8"/>
      <c r="D137" s="441"/>
      <c r="E137" s="441"/>
      <c r="F137" s="441"/>
      <c r="G137" s="441"/>
      <c r="H137" s="441"/>
      <c r="I137" s="441"/>
      <c r="J137" s="441"/>
      <c r="K137" s="441"/>
      <c r="L137" s="441"/>
      <c r="M137" s="441"/>
      <c r="N137" s="441"/>
      <c r="O137" s="441"/>
      <c r="P137" s="441"/>
      <c r="Q137" s="441"/>
      <c r="R137" s="441"/>
      <c r="S137" s="441"/>
      <c r="T137" s="441"/>
      <c r="U137" s="441"/>
      <c r="V137" s="441"/>
      <c r="W137" s="441"/>
      <c r="X137" s="441"/>
      <c r="Y137" s="441"/>
      <c r="Z137" s="441"/>
      <c r="AA137" s="441"/>
      <c r="AB137" s="441"/>
      <c r="AC137" s="441"/>
      <c r="AD137" s="441"/>
      <c r="AE137" s="441"/>
      <c r="AF137" s="441"/>
      <c r="AG137" s="441"/>
      <c r="AH137" s="441"/>
      <c r="AI137" s="441"/>
      <c r="AJ137" s="441"/>
      <c r="AK137" s="441"/>
      <c r="AL137" s="441"/>
      <c r="AM137" s="441"/>
      <c r="AN137" s="441"/>
      <c r="AO137" s="441"/>
      <c r="AP137" s="8"/>
      <c r="AQ137" s="8"/>
      <c r="AR137" s="5"/>
      <c r="AS137" s="5"/>
      <c r="AT137" s="5"/>
      <c r="AU137" s="5"/>
    </row>
    <row r="138" spans="1:47" ht="10.5" customHeight="1" x14ac:dyDescent="0.25">
      <c r="A138" s="5"/>
      <c r="B138" s="8"/>
      <c r="C138" s="8"/>
      <c r="D138" s="25"/>
      <c r="E138" s="25"/>
      <c r="F138" s="25"/>
      <c r="G138" s="25"/>
      <c r="H138" s="25"/>
      <c r="I138" s="25"/>
      <c r="J138" s="25"/>
      <c r="K138" s="25"/>
      <c r="L138" s="25"/>
      <c r="M138" s="25"/>
      <c r="N138" s="25"/>
      <c r="O138" s="25"/>
      <c r="P138" s="25"/>
      <c r="Q138" s="25"/>
      <c r="R138" s="25"/>
      <c r="S138" s="25"/>
      <c r="T138" s="25"/>
      <c r="U138" s="25"/>
      <c r="V138" s="25"/>
      <c r="W138" s="25"/>
      <c r="X138" s="25"/>
      <c r="Y138" s="25"/>
      <c r="Z138" s="25"/>
      <c r="AA138" s="212"/>
      <c r="AB138" s="25"/>
      <c r="AC138" s="25"/>
      <c r="AD138" s="25"/>
      <c r="AE138" s="25"/>
      <c r="AF138" s="25"/>
      <c r="AG138" s="25"/>
      <c r="AH138" s="25"/>
      <c r="AI138" s="25"/>
      <c r="AJ138" s="25"/>
      <c r="AK138" s="25"/>
      <c r="AL138" s="25"/>
      <c r="AM138" s="25"/>
      <c r="AN138" s="25"/>
      <c r="AO138" s="25"/>
      <c r="AP138" s="8"/>
      <c r="AQ138" s="8"/>
      <c r="AR138" s="5"/>
      <c r="AS138" s="5"/>
      <c r="AT138" s="5"/>
      <c r="AU138" s="5"/>
    </row>
    <row r="139" spans="1:47" ht="15.95" customHeight="1" x14ac:dyDescent="0.25">
      <c r="A139" s="5"/>
      <c r="B139" s="8"/>
      <c r="C139" s="8"/>
      <c r="D139" s="451" t="s">
        <v>91</v>
      </c>
      <c r="E139" s="451"/>
      <c r="F139" s="451"/>
      <c r="G139" s="451"/>
      <c r="H139" s="451"/>
      <c r="I139" s="451"/>
      <c r="J139" s="451"/>
      <c r="K139" s="451"/>
      <c r="L139" s="451"/>
      <c r="M139" s="451"/>
      <c r="N139" s="451"/>
      <c r="O139" s="451"/>
      <c r="P139" s="451"/>
      <c r="Q139" s="451"/>
      <c r="R139" s="451"/>
      <c r="S139" s="451"/>
      <c r="T139" s="447"/>
      <c r="U139" s="447"/>
      <c r="V139" s="447"/>
      <c r="W139" s="447"/>
      <c r="X139" s="447"/>
      <c r="Y139" s="447"/>
      <c r="Z139" s="447"/>
      <c r="AA139" s="447"/>
      <c r="AB139" s="447"/>
      <c r="AC139" s="447"/>
      <c r="AD139" s="447"/>
      <c r="AE139" s="447"/>
      <c r="AF139" s="447"/>
      <c r="AG139" s="447"/>
      <c r="AH139" s="447"/>
      <c r="AI139" s="447"/>
      <c r="AJ139" s="447"/>
      <c r="AK139" s="447"/>
      <c r="AL139" s="447"/>
      <c r="AM139" s="447"/>
      <c r="AN139" s="447"/>
      <c r="AO139" s="447"/>
      <c r="AP139" s="8"/>
      <c r="AQ139" s="8"/>
      <c r="AR139" s="5"/>
      <c r="AS139" s="5"/>
      <c r="AT139" s="5"/>
      <c r="AU139" s="5"/>
    </row>
    <row r="140" spans="1:47" ht="15.95" customHeight="1" x14ac:dyDescent="0.25">
      <c r="A140" s="5"/>
      <c r="B140" s="8"/>
      <c r="C140" s="8"/>
      <c r="D140" s="25"/>
      <c r="E140" s="25"/>
      <c r="F140" s="25"/>
      <c r="G140" s="25"/>
      <c r="H140" s="25"/>
      <c r="I140" s="25"/>
      <c r="J140" s="25"/>
      <c r="K140" s="25"/>
      <c r="L140" s="25"/>
      <c r="M140" s="25"/>
      <c r="N140" s="25"/>
      <c r="O140" s="25"/>
      <c r="P140" s="25"/>
      <c r="Q140" s="25"/>
      <c r="R140" s="25"/>
      <c r="S140" s="60"/>
      <c r="T140" s="447"/>
      <c r="U140" s="447"/>
      <c r="V140" s="447"/>
      <c r="W140" s="447"/>
      <c r="X140" s="447"/>
      <c r="Y140" s="447"/>
      <c r="Z140" s="447"/>
      <c r="AA140" s="447"/>
      <c r="AB140" s="447"/>
      <c r="AC140" s="447"/>
      <c r="AD140" s="447"/>
      <c r="AE140" s="447"/>
      <c r="AF140" s="447"/>
      <c r="AG140" s="447"/>
      <c r="AH140" s="447"/>
      <c r="AI140" s="447"/>
      <c r="AJ140" s="447"/>
      <c r="AK140" s="447"/>
      <c r="AL140" s="447"/>
      <c r="AM140" s="447"/>
      <c r="AN140" s="447"/>
      <c r="AO140" s="447"/>
      <c r="AP140" s="8"/>
      <c r="AQ140" s="8"/>
      <c r="AR140" s="5"/>
      <c r="AS140" s="5"/>
      <c r="AT140" s="5"/>
      <c r="AU140" s="5"/>
    </row>
    <row r="141" spans="1:47" ht="15.95" customHeight="1" x14ac:dyDescent="0.25">
      <c r="A141" s="5"/>
      <c r="B141" s="8"/>
      <c r="C141" s="8"/>
      <c r="D141" s="25"/>
      <c r="E141" s="25"/>
      <c r="F141" s="25"/>
      <c r="G141" s="25"/>
      <c r="H141" s="25"/>
      <c r="I141" s="25"/>
      <c r="J141" s="25"/>
      <c r="K141" s="25"/>
      <c r="L141" s="25"/>
      <c r="M141" s="25"/>
      <c r="N141" s="25"/>
      <c r="O141" s="25"/>
      <c r="P141" s="25"/>
      <c r="Q141" s="25"/>
      <c r="R141" s="25"/>
      <c r="S141" s="31"/>
      <c r="T141" s="213"/>
      <c r="U141" s="31"/>
      <c r="V141" s="31"/>
      <c r="W141" s="31"/>
      <c r="X141" s="31"/>
      <c r="Y141" s="31"/>
      <c r="Z141" s="31"/>
      <c r="AA141" s="31"/>
      <c r="AB141" s="31"/>
      <c r="AC141" s="31"/>
      <c r="AD141" s="31"/>
      <c r="AE141" s="31"/>
      <c r="AF141" s="31"/>
      <c r="AG141" s="31"/>
      <c r="AH141" s="31"/>
      <c r="AI141" s="31"/>
      <c r="AJ141" s="31"/>
      <c r="AK141" s="31"/>
      <c r="AL141" s="31"/>
      <c r="AM141" s="31"/>
      <c r="AN141" s="31"/>
      <c r="AO141" s="31"/>
      <c r="AP141" s="8"/>
      <c r="AQ141" s="8"/>
      <c r="AR141" s="5"/>
      <c r="AS141" s="5"/>
      <c r="AT141" s="5"/>
      <c r="AU141" s="5"/>
    </row>
    <row r="142" spans="1:47" ht="15.95" customHeight="1" x14ac:dyDescent="0.25">
      <c r="A142" s="5"/>
      <c r="B142" s="8"/>
      <c r="C142" s="8"/>
      <c r="D142" s="517" t="s">
        <v>93</v>
      </c>
      <c r="E142" s="517"/>
      <c r="F142" s="517"/>
      <c r="G142" s="517"/>
      <c r="H142" s="517"/>
      <c r="I142" s="517"/>
      <c r="J142" s="517"/>
      <c r="K142" s="517"/>
      <c r="L142" s="517"/>
      <c r="M142" s="517"/>
      <c r="N142" s="517"/>
      <c r="O142" s="517"/>
      <c r="P142" s="517"/>
      <c r="Q142" s="517"/>
      <c r="R142" s="517"/>
      <c r="S142" s="517"/>
      <c r="T142" s="31"/>
      <c r="U142" s="31"/>
      <c r="V142" s="31"/>
      <c r="W142" s="31"/>
      <c r="X142" s="31"/>
      <c r="Y142" s="31"/>
      <c r="Z142" s="31"/>
      <c r="AA142" s="31"/>
      <c r="AB142" s="31"/>
      <c r="AC142" s="31"/>
      <c r="AD142" s="31"/>
      <c r="AE142" s="31"/>
      <c r="AF142" s="31"/>
      <c r="AG142" s="31"/>
      <c r="AH142" s="31"/>
      <c r="AI142" s="31"/>
      <c r="AJ142" s="31"/>
      <c r="AK142" s="31"/>
      <c r="AL142" s="31"/>
      <c r="AM142" s="31"/>
      <c r="AN142" s="31"/>
      <c r="AO142" s="31"/>
      <c r="AP142" s="8"/>
      <c r="AQ142" s="8"/>
      <c r="AR142" s="5"/>
      <c r="AS142" s="5"/>
      <c r="AT142" s="5"/>
      <c r="AU142" s="5"/>
    </row>
    <row r="143" spans="1:47" ht="10.5" customHeight="1" x14ac:dyDescent="0.25">
      <c r="A143" s="5"/>
      <c r="B143" s="8"/>
      <c r="C143" s="8"/>
      <c r="D143" s="30"/>
      <c r="E143" s="25"/>
      <c r="F143" s="25"/>
      <c r="G143" s="25"/>
      <c r="H143" s="25"/>
      <c r="I143" s="25"/>
      <c r="J143" s="25"/>
      <c r="K143" s="25"/>
      <c r="L143" s="25"/>
      <c r="M143" s="25"/>
      <c r="N143" s="25"/>
      <c r="O143" s="25"/>
      <c r="P143" s="25"/>
      <c r="Q143" s="25"/>
      <c r="R143" s="25"/>
      <c r="S143" s="31"/>
      <c r="T143" s="31"/>
      <c r="U143" s="31"/>
      <c r="V143" s="31"/>
      <c r="W143" s="31"/>
      <c r="X143" s="31"/>
      <c r="Y143" s="31"/>
      <c r="Z143" s="31"/>
      <c r="AA143" s="31"/>
      <c r="AB143" s="31"/>
      <c r="AC143" s="31"/>
      <c r="AD143" s="31"/>
      <c r="AE143" s="31"/>
      <c r="AF143" s="31"/>
      <c r="AG143" s="31"/>
      <c r="AH143" s="31"/>
      <c r="AI143" s="31"/>
      <c r="AJ143" s="31"/>
      <c r="AK143" s="31"/>
      <c r="AL143" s="31"/>
      <c r="AM143" s="31"/>
      <c r="AN143" s="31"/>
      <c r="AO143" s="31"/>
      <c r="AP143" s="8"/>
      <c r="AQ143" s="8"/>
      <c r="AR143" s="5"/>
      <c r="AS143" s="5"/>
      <c r="AT143" s="5"/>
      <c r="AU143" s="5"/>
    </row>
    <row r="144" spans="1:47" ht="15.95" customHeight="1" x14ac:dyDescent="0.25">
      <c r="A144" s="5"/>
      <c r="B144" s="8"/>
      <c r="C144" s="8"/>
      <c r="D144" s="511" t="s">
        <v>94</v>
      </c>
      <c r="E144" s="511"/>
      <c r="F144" s="511"/>
      <c r="G144" s="511"/>
      <c r="H144" s="511"/>
      <c r="I144" s="511"/>
      <c r="J144" s="511"/>
      <c r="K144" s="511"/>
      <c r="L144" s="511"/>
      <c r="M144" s="511"/>
      <c r="N144" s="511"/>
      <c r="O144" s="511"/>
      <c r="P144" s="511"/>
      <c r="Q144" s="511"/>
      <c r="R144" s="450"/>
      <c r="S144" s="450"/>
      <c r="T144" s="450"/>
      <c r="U144" s="31"/>
      <c r="V144" s="31"/>
      <c r="W144" s="31"/>
      <c r="X144" s="31"/>
      <c r="Y144" s="31"/>
      <c r="Z144" s="31"/>
      <c r="AA144" s="31"/>
      <c r="AB144" s="31"/>
      <c r="AC144" s="31"/>
      <c r="AD144" s="31"/>
      <c r="AE144" s="31"/>
      <c r="AF144" s="31"/>
      <c r="AG144" s="31"/>
      <c r="AH144" s="31"/>
      <c r="AI144" s="31"/>
      <c r="AJ144" s="31"/>
      <c r="AK144" s="31"/>
      <c r="AL144" s="31"/>
      <c r="AM144" s="31"/>
      <c r="AN144" s="31"/>
      <c r="AO144" s="31"/>
      <c r="AP144" s="8"/>
      <c r="AQ144" s="8"/>
      <c r="AR144" s="5"/>
      <c r="AS144" s="5"/>
      <c r="AT144" s="5"/>
      <c r="AU144" s="5"/>
    </row>
    <row r="145" spans="1:47" ht="10.5" customHeight="1" x14ac:dyDescent="0.25">
      <c r="A145" s="5"/>
      <c r="B145" s="8"/>
      <c r="C145" s="8"/>
      <c r="D145" s="30"/>
      <c r="E145" s="25"/>
      <c r="F145" s="25"/>
      <c r="G145" s="25"/>
      <c r="H145" s="25"/>
      <c r="I145" s="25"/>
      <c r="J145" s="25"/>
      <c r="K145" s="25"/>
      <c r="L145" s="25"/>
      <c r="M145" s="25"/>
      <c r="N145" s="25"/>
      <c r="O145" s="25"/>
      <c r="P145" s="25"/>
      <c r="Q145" s="25"/>
      <c r="R145" s="212"/>
      <c r="S145" s="31"/>
      <c r="T145" s="31"/>
      <c r="U145" s="31"/>
      <c r="V145" s="31"/>
      <c r="W145" s="31"/>
      <c r="X145" s="31"/>
      <c r="Y145" s="31"/>
      <c r="Z145" s="31"/>
      <c r="AA145" s="31"/>
      <c r="AB145" s="31"/>
      <c r="AC145" s="31"/>
      <c r="AD145" s="31"/>
      <c r="AE145" s="31"/>
      <c r="AF145" s="31"/>
      <c r="AG145" s="31"/>
      <c r="AH145" s="31"/>
      <c r="AI145" s="31"/>
      <c r="AJ145" s="31"/>
      <c r="AK145" s="31"/>
      <c r="AL145" s="31"/>
      <c r="AM145" s="31"/>
      <c r="AN145" s="31"/>
      <c r="AO145" s="31"/>
      <c r="AP145" s="8"/>
      <c r="AQ145" s="8"/>
      <c r="AR145" s="5"/>
      <c r="AS145" s="5"/>
      <c r="AT145" s="5"/>
      <c r="AU145" s="5"/>
    </row>
    <row r="146" spans="1:47" ht="15.95" customHeight="1" x14ac:dyDescent="0.25">
      <c r="A146" s="5"/>
      <c r="B146" s="8"/>
      <c r="C146" s="8"/>
      <c r="D146" s="511" t="s">
        <v>620</v>
      </c>
      <c r="E146" s="511"/>
      <c r="F146" s="511"/>
      <c r="G146" s="511"/>
      <c r="H146" s="511"/>
      <c r="I146" s="511"/>
      <c r="J146" s="511"/>
      <c r="K146" s="511"/>
      <c r="L146" s="511"/>
      <c r="M146" s="511"/>
      <c r="N146" s="511"/>
      <c r="O146" s="450"/>
      <c r="P146" s="450"/>
      <c r="Q146" s="450"/>
      <c r="R146" s="25"/>
      <c r="S146" s="31"/>
      <c r="T146" s="31"/>
      <c r="U146" s="31"/>
      <c r="V146" s="31"/>
      <c r="W146" s="31"/>
      <c r="X146" s="31"/>
      <c r="Y146" s="31"/>
      <c r="Z146" s="31"/>
      <c r="AA146" s="31"/>
      <c r="AB146" s="31"/>
      <c r="AC146" s="31"/>
      <c r="AD146" s="31"/>
      <c r="AE146" s="31"/>
      <c r="AF146" s="31"/>
      <c r="AG146" s="31"/>
      <c r="AH146" s="31"/>
      <c r="AI146" s="31"/>
      <c r="AJ146" s="31"/>
      <c r="AK146" s="31"/>
      <c r="AL146" s="31"/>
      <c r="AM146" s="31"/>
      <c r="AN146" s="31"/>
      <c r="AO146" s="31"/>
      <c r="AP146" s="8"/>
      <c r="AQ146" s="8"/>
      <c r="AR146" s="5"/>
      <c r="AS146" s="5"/>
      <c r="AT146" s="5"/>
      <c r="AU146" s="5"/>
    </row>
    <row r="147" spans="1:47" ht="10.5" customHeight="1" x14ac:dyDescent="0.25">
      <c r="A147" s="5"/>
      <c r="B147" s="8"/>
      <c r="C147" s="8"/>
      <c r="D147" s="30"/>
      <c r="E147" s="25"/>
      <c r="F147" s="25"/>
      <c r="G147" s="25"/>
      <c r="H147" s="25"/>
      <c r="I147" s="25"/>
      <c r="J147" s="25"/>
      <c r="K147" s="25"/>
      <c r="L147" s="25"/>
      <c r="M147" s="25"/>
      <c r="N147" s="25"/>
      <c r="O147" s="212"/>
      <c r="P147" s="25"/>
      <c r="Q147" s="25"/>
      <c r="R147" s="25"/>
      <c r="S147" s="31"/>
      <c r="T147" s="31"/>
      <c r="U147" s="31"/>
      <c r="V147" s="31"/>
      <c r="W147" s="31"/>
      <c r="X147" s="31"/>
      <c r="Y147" s="31"/>
      <c r="Z147" s="31"/>
      <c r="AA147" s="31"/>
      <c r="AB147" s="31"/>
      <c r="AC147" s="31"/>
      <c r="AD147" s="31"/>
      <c r="AE147" s="31"/>
      <c r="AF147" s="31"/>
      <c r="AG147" s="31"/>
      <c r="AH147" s="31"/>
      <c r="AI147" s="31"/>
      <c r="AJ147" s="31"/>
      <c r="AK147" s="31"/>
      <c r="AL147" s="31"/>
      <c r="AM147" s="31"/>
      <c r="AN147" s="31"/>
      <c r="AO147" s="31"/>
      <c r="AP147" s="8"/>
      <c r="AQ147" s="8"/>
      <c r="AR147" s="5"/>
      <c r="AS147" s="5"/>
      <c r="AT147" s="5"/>
      <c r="AU147" s="5"/>
    </row>
    <row r="148" spans="1:47" ht="15.95" customHeight="1" x14ac:dyDescent="0.25">
      <c r="A148" s="5"/>
      <c r="B148" s="8"/>
      <c r="C148" s="8"/>
      <c r="D148" s="511" t="s">
        <v>95</v>
      </c>
      <c r="E148" s="511"/>
      <c r="F148" s="511"/>
      <c r="G148" s="511"/>
      <c r="H148" s="511"/>
      <c r="I148" s="511"/>
      <c r="J148" s="511"/>
      <c r="K148" s="511"/>
      <c r="L148" s="511"/>
      <c r="M148" s="511"/>
      <c r="N148" s="511"/>
      <c r="O148" s="511"/>
      <c r="P148" s="511"/>
      <c r="Q148" s="511"/>
      <c r="R148" s="511"/>
      <c r="S148" s="511"/>
      <c r="T148" s="450"/>
      <c r="U148" s="450"/>
      <c r="V148" s="450"/>
      <c r="W148" s="31"/>
      <c r="X148" s="31"/>
      <c r="Y148" s="31"/>
      <c r="Z148" s="31"/>
      <c r="AA148" s="31"/>
      <c r="AB148" s="31"/>
      <c r="AC148" s="31"/>
      <c r="AD148" s="31"/>
      <c r="AE148" s="31"/>
      <c r="AF148" s="31"/>
      <c r="AG148" s="31"/>
      <c r="AH148" s="31"/>
      <c r="AI148" s="31"/>
      <c r="AJ148" s="31"/>
      <c r="AK148" s="31"/>
      <c r="AL148" s="31"/>
      <c r="AM148" s="31"/>
      <c r="AN148" s="31"/>
      <c r="AO148" s="31"/>
      <c r="AP148" s="8"/>
      <c r="AQ148" s="8"/>
      <c r="AR148" s="5"/>
      <c r="AS148" s="5"/>
      <c r="AT148" s="5"/>
      <c r="AU148" s="5"/>
    </row>
    <row r="149" spans="1:47" ht="10.5" customHeight="1" x14ac:dyDescent="0.25">
      <c r="A149" s="5"/>
      <c r="B149" s="8"/>
      <c r="C149" s="8"/>
      <c r="D149" s="30"/>
      <c r="E149" s="25"/>
      <c r="F149" s="25"/>
      <c r="G149" s="25"/>
      <c r="H149" s="25"/>
      <c r="I149" s="25"/>
      <c r="J149" s="25"/>
      <c r="K149" s="25"/>
      <c r="L149" s="25"/>
      <c r="M149" s="25"/>
      <c r="N149" s="25"/>
      <c r="O149" s="25"/>
      <c r="P149" s="25"/>
      <c r="Q149" s="25"/>
      <c r="R149" s="25"/>
      <c r="S149" s="31"/>
      <c r="T149" s="213"/>
      <c r="U149" s="31"/>
      <c r="V149" s="31"/>
      <c r="W149" s="31"/>
      <c r="X149" s="31"/>
      <c r="Y149" s="31"/>
      <c r="Z149" s="31"/>
      <c r="AA149" s="31"/>
      <c r="AB149" s="31"/>
      <c r="AC149" s="31"/>
      <c r="AD149" s="31"/>
      <c r="AE149" s="31"/>
      <c r="AF149" s="31"/>
      <c r="AG149" s="31"/>
      <c r="AH149" s="31"/>
      <c r="AI149" s="31"/>
      <c r="AJ149" s="31"/>
      <c r="AK149" s="31"/>
      <c r="AL149" s="31"/>
      <c r="AM149" s="31"/>
      <c r="AN149" s="31"/>
      <c r="AO149" s="31"/>
      <c r="AP149" s="8"/>
      <c r="AQ149" s="8"/>
      <c r="AR149" s="5"/>
      <c r="AS149" s="5"/>
      <c r="AT149" s="5"/>
      <c r="AU149" s="5"/>
    </row>
    <row r="150" spans="1:47" ht="15.95" customHeight="1" x14ac:dyDescent="0.25">
      <c r="A150" s="5"/>
      <c r="B150" s="8"/>
      <c r="C150" s="8"/>
      <c r="D150" s="25"/>
      <c r="E150" s="25"/>
      <c r="F150" s="25"/>
      <c r="G150" s="25"/>
      <c r="H150" s="25"/>
      <c r="I150" s="25"/>
      <c r="J150" s="25"/>
      <c r="K150" s="25"/>
      <c r="L150" s="25"/>
      <c r="M150" s="25"/>
      <c r="N150" s="25"/>
      <c r="O150" s="25"/>
      <c r="P150" s="25"/>
      <c r="Q150" s="25"/>
      <c r="R150" s="25"/>
      <c r="S150" s="31"/>
      <c r="T150" s="31"/>
      <c r="U150" s="31"/>
      <c r="V150" s="31"/>
      <c r="W150" s="31"/>
      <c r="X150" s="31"/>
      <c r="Y150" s="31"/>
      <c r="Z150" s="31"/>
      <c r="AA150" s="31"/>
      <c r="AB150" s="31"/>
      <c r="AC150" s="31"/>
      <c r="AD150" s="31"/>
      <c r="AE150" s="31"/>
      <c r="AF150" s="31"/>
      <c r="AG150" s="31"/>
      <c r="AH150" s="31"/>
      <c r="AI150" s="31"/>
      <c r="AJ150" s="31"/>
      <c r="AK150" s="31"/>
      <c r="AL150" s="31"/>
      <c r="AM150" s="31"/>
      <c r="AN150" s="31"/>
      <c r="AO150" s="31"/>
      <c r="AP150" s="8"/>
      <c r="AQ150" s="8"/>
      <c r="AR150" s="5"/>
      <c r="AS150" s="5"/>
      <c r="AT150" s="5"/>
      <c r="AU150" s="5"/>
    </row>
    <row r="151" spans="1:47" ht="15.95" customHeight="1" x14ac:dyDescent="0.25">
      <c r="A151" s="5"/>
      <c r="B151" s="8"/>
      <c r="C151" s="8"/>
      <c r="D151" s="517" t="s">
        <v>75</v>
      </c>
      <c r="E151" s="517"/>
      <c r="F151" s="517"/>
      <c r="G151" s="517"/>
      <c r="H151" s="517"/>
      <c r="I151" s="517"/>
      <c r="J151" s="517"/>
      <c r="K151" s="517"/>
      <c r="L151" s="517"/>
      <c r="M151" s="517"/>
      <c r="N151" s="517"/>
      <c r="O151" s="517"/>
      <c r="P151" s="517"/>
      <c r="Q151" s="517"/>
      <c r="R151" s="517"/>
      <c r="S151" s="517"/>
      <c r="T151" s="517"/>
      <c r="U151" s="517"/>
      <c r="V151" s="517"/>
      <c r="W151" s="517"/>
      <c r="X151" s="517"/>
      <c r="Y151" s="517"/>
      <c r="Z151" s="517"/>
      <c r="AA151" s="517"/>
      <c r="AB151" s="517"/>
      <c r="AC151" s="517"/>
      <c r="AD151" s="517"/>
      <c r="AE151" s="517"/>
      <c r="AF151" s="517"/>
      <c r="AG151" s="477"/>
      <c r="AH151" s="477"/>
      <c r="AI151" s="477"/>
      <c r="AJ151" s="8"/>
      <c r="AK151" s="8"/>
      <c r="AL151" s="6"/>
      <c r="AM151" s="6"/>
      <c r="AN151" s="6"/>
      <c r="AO151" s="8"/>
      <c r="AP151" s="8"/>
      <c r="AQ151" s="8"/>
      <c r="AR151" s="5"/>
      <c r="AS151" s="5"/>
      <c r="AT151" s="5"/>
      <c r="AU151" s="5"/>
    </row>
    <row r="152" spans="1:47" ht="15.95" customHeight="1" x14ac:dyDescent="0.25">
      <c r="A152" s="5"/>
      <c r="B152" s="8"/>
      <c r="C152" s="8"/>
      <c r="D152" s="8"/>
      <c r="E152" s="8"/>
      <c r="F152" s="8"/>
      <c r="G152" s="6"/>
      <c r="H152" s="6"/>
      <c r="I152" s="6"/>
      <c r="J152" s="6"/>
      <c r="K152" s="6"/>
      <c r="L152" s="6"/>
      <c r="M152" s="6"/>
      <c r="N152" s="6"/>
      <c r="O152" s="6"/>
      <c r="P152" s="6"/>
      <c r="Q152" s="6"/>
      <c r="R152" s="6"/>
      <c r="S152" s="8"/>
      <c r="T152" s="8"/>
      <c r="U152" s="8"/>
      <c r="V152" s="8"/>
      <c r="W152" s="8"/>
      <c r="X152" s="8"/>
      <c r="Y152" s="8"/>
      <c r="Z152" s="8"/>
      <c r="AA152" s="8"/>
      <c r="AB152" s="8"/>
      <c r="AC152" s="8"/>
      <c r="AD152" s="8"/>
      <c r="AE152" s="8"/>
      <c r="AF152" s="8"/>
      <c r="AG152" s="209"/>
      <c r="AH152" s="8"/>
      <c r="AI152" s="8"/>
      <c r="AJ152" s="8"/>
      <c r="AK152" s="8"/>
      <c r="AL152" s="8"/>
      <c r="AM152" s="8"/>
      <c r="AN152" s="8"/>
      <c r="AO152" s="8"/>
      <c r="AP152" s="8"/>
      <c r="AQ152" s="8"/>
      <c r="AR152" s="5"/>
      <c r="AS152" s="5"/>
      <c r="AT152" s="5"/>
      <c r="AU152" s="5"/>
    </row>
    <row r="153" spans="1:47" ht="15.95" customHeight="1" x14ac:dyDescent="0.25">
      <c r="A153" s="5"/>
      <c r="B153" s="8"/>
      <c r="C153" s="8"/>
      <c r="D153" s="439"/>
      <c r="E153" s="439"/>
      <c r="F153" s="439"/>
      <c r="G153" s="439"/>
      <c r="H153" s="439"/>
      <c r="I153" s="439"/>
      <c r="J153" s="439"/>
      <c r="K153" s="439"/>
      <c r="L153" s="439"/>
      <c r="M153" s="439"/>
      <c r="N153" s="439"/>
      <c r="O153" s="439"/>
      <c r="P153" s="439"/>
      <c r="Q153" s="439"/>
      <c r="R153" s="439"/>
      <c r="S153" s="439"/>
      <c r="T153" s="439"/>
      <c r="U153" s="439"/>
      <c r="V153" s="439"/>
      <c r="W153" s="439"/>
      <c r="X153" s="439"/>
      <c r="Y153" s="439"/>
      <c r="Z153" s="439"/>
      <c r="AA153" s="439"/>
      <c r="AB153" s="439"/>
      <c r="AC153" s="439"/>
      <c r="AD153" s="439"/>
      <c r="AE153" s="439"/>
      <c r="AF153" s="439"/>
      <c r="AG153" s="439"/>
      <c r="AH153" s="439"/>
      <c r="AI153" s="439"/>
      <c r="AJ153" s="439"/>
      <c r="AK153" s="439"/>
      <c r="AL153" s="439"/>
      <c r="AM153" s="439"/>
      <c r="AN153" s="439"/>
      <c r="AO153" s="439"/>
      <c r="AP153" s="8"/>
      <c r="AQ153" s="8"/>
      <c r="AR153" s="5"/>
      <c r="AS153" s="5"/>
      <c r="AT153" s="5"/>
      <c r="AU153" s="5"/>
    </row>
    <row r="154" spans="1:47" ht="15.95" customHeight="1" x14ac:dyDescent="0.25">
      <c r="A154" s="5"/>
      <c r="B154" s="8"/>
      <c r="C154" s="8"/>
      <c r="D154" s="439" t="str">
        <f>'Matrices Formulaires'!AK128</f>
        <v>Veuillez s'il vous plaît remplir toutes les cases bleues pour avoir accès aux autres sections qui vous concernent</v>
      </c>
      <c r="E154" s="439"/>
      <c r="F154" s="439"/>
      <c r="G154" s="439"/>
      <c r="H154" s="439"/>
      <c r="I154" s="439"/>
      <c r="J154" s="439"/>
      <c r="K154" s="439"/>
      <c r="L154" s="439"/>
      <c r="M154" s="439"/>
      <c r="N154" s="439"/>
      <c r="O154" s="439"/>
      <c r="P154" s="439"/>
      <c r="Q154" s="439"/>
      <c r="R154" s="439"/>
      <c r="S154" s="439"/>
      <c r="T154" s="439"/>
      <c r="U154" s="439"/>
      <c r="V154" s="439"/>
      <c r="W154" s="439"/>
      <c r="X154" s="439"/>
      <c r="Y154" s="439"/>
      <c r="Z154" s="439"/>
      <c r="AA154" s="439"/>
      <c r="AB154" s="439"/>
      <c r="AC154" s="439"/>
      <c r="AD154" s="439"/>
      <c r="AE154" s="439"/>
      <c r="AF154" s="439"/>
      <c r="AG154" s="439"/>
      <c r="AH154" s="439"/>
      <c r="AI154" s="439"/>
      <c r="AJ154" s="439"/>
      <c r="AK154" s="439"/>
      <c r="AL154" s="439"/>
      <c r="AM154" s="439"/>
      <c r="AN154" s="439"/>
      <c r="AO154" s="439"/>
      <c r="AP154" s="8"/>
      <c r="AQ154" s="8"/>
      <c r="AR154" s="5"/>
      <c r="AS154" s="5"/>
      <c r="AT154" s="5"/>
      <c r="AU154" s="5"/>
    </row>
    <row r="155" spans="1:47" ht="15.95" customHeight="1" x14ac:dyDescent="0.25">
      <c r="A155" s="5"/>
      <c r="B155" s="8"/>
      <c r="C155" s="8"/>
      <c r="D155" s="439" t="str">
        <f>IF(AG151="non",Notes!B32,"")</f>
        <v/>
      </c>
      <c r="E155" s="439"/>
      <c r="F155" s="439"/>
      <c r="G155" s="439"/>
      <c r="H155" s="439"/>
      <c r="I155" s="439"/>
      <c r="J155" s="439"/>
      <c r="K155" s="439"/>
      <c r="L155" s="439"/>
      <c r="M155" s="439"/>
      <c r="N155" s="439"/>
      <c r="O155" s="439"/>
      <c r="P155" s="439"/>
      <c r="Q155" s="439"/>
      <c r="R155" s="439"/>
      <c r="S155" s="439"/>
      <c r="T155" s="439"/>
      <c r="U155" s="439"/>
      <c r="V155" s="439"/>
      <c r="W155" s="439"/>
      <c r="X155" s="439"/>
      <c r="Y155" s="439"/>
      <c r="Z155" s="439"/>
      <c r="AA155" s="439"/>
      <c r="AB155" s="439"/>
      <c r="AC155" s="439"/>
      <c r="AD155" s="439"/>
      <c r="AE155" s="439"/>
      <c r="AF155" s="439"/>
      <c r="AG155" s="439"/>
      <c r="AH155" s="439"/>
      <c r="AI155" s="439"/>
      <c r="AJ155" s="439"/>
      <c r="AK155" s="439"/>
      <c r="AL155" s="439"/>
      <c r="AM155" s="439"/>
      <c r="AN155" s="439"/>
      <c r="AO155" s="439"/>
      <c r="AP155" s="8"/>
      <c r="AQ155" s="8"/>
      <c r="AR155" s="5"/>
      <c r="AS155" s="5"/>
      <c r="AT155" s="5"/>
      <c r="AU155" s="5"/>
    </row>
    <row r="156" spans="1:47" ht="15.95" customHeight="1" x14ac:dyDescent="0.25">
      <c r="A156" s="5"/>
      <c r="B156" s="444" t="s">
        <v>228</v>
      </c>
      <c r="C156" s="444"/>
      <c r="D156" s="444"/>
      <c r="E156" s="445" t="s">
        <v>229</v>
      </c>
      <c r="F156" s="445"/>
      <c r="G156" s="445"/>
      <c r="H156" s="445"/>
      <c r="I156" s="445"/>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5"/>
      <c r="AS156" s="5"/>
      <c r="AT156" s="5"/>
      <c r="AU156" s="5"/>
    </row>
    <row r="157" spans="1:47" ht="15.95" customHeight="1" x14ac:dyDescent="0.25">
      <c r="A157" s="5"/>
      <c r="B157" s="5"/>
      <c r="C157" s="5"/>
      <c r="D157" s="5"/>
      <c r="E157" s="5"/>
      <c r="F157" s="5"/>
      <c r="S157" s="5"/>
      <c r="T157" s="5"/>
      <c r="U157" s="5"/>
      <c r="V157" s="5"/>
      <c r="W157" s="5"/>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row>
    <row r="158" spans="1:47" ht="15.95" customHeight="1" x14ac:dyDescent="0.25">
      <c r="A158" s="5"/>
      <c r="B158" s="5"/>
      <c r="C158" s="5"/>
      <c r="D158" s="5"/>
      <c r="E158" s="5"/>
      <c r="F158" s="5"/>
      <c r="S158" s="5"/>
      <c r="T158" s="5"/>
      <c r="U158" s="5"/>
      <c r="V158" s="5"/>
      <c r="W158" s="5"/>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row>
    <row r="159" spans="1:47" ht="31.5" customHeight="1" x14ac:dyDescent="0.25">
      <c r="A159" s="5"/>
      <c r="B159" s="8"/>
      <c r="C159" s="433" t="s">
        <v>85</v>
      </c>
      <c r="D159" s="433"/>
      <c r="E159" s="433"/>
      <c r="F159" s="433"/>
      <c r="G159" s="433"/>
      <c r="H159" s="433"/>
      <c r="I159" s="433"/>
      <c r="J159" s="433"/>
      <c r="K159" s="433"/>
      <c r="L159" s="433"/>
      <c r="M159" s="433"/>
      <c r="N159" s="433"/>
      <c r="O159" s="433"/>
      <c r="P159" s="456" t="s">
        <v>479</v>
      </c>
      <c r="Q159" s="456"/>
      <c r="R159" s="456"/>
      <c r="S159" s="456"/>
      <c r="T159" s="456"/>
      <c r="U159" s="456"/>
      <c r="V159" s="456"/>
      <c r="W159" s="456"/>
      <c r="X159" s="456"/>
      <c r="Y159" s="456"/>
      <c r="Z159" s="456"/>
      <c r="AA159" s="456"/>
      <c r="AB159" s="456"/>
      <c r="AC159" s="456"/>
      <c r="AD159" s="456"/>
      <c r="AE159" s="8"/>
      <c r="AF159" s="8"/>
      <c r="AG159" s="8"/>
      <c r="AH159" s="8"/>
      <c r="AI159" s="8"/>
      <c r="AJ159" s="8"/>
      <c r="AK159" s="8"/>
      <c r="AL159" s="8"/>
      <c r="AM159" s="8"/>
      <c r="AN159" s="8"/>
      <c r="AO159" s="8"/>
      <c r="AP159" s="8"/>
      <c r="AQ159" s="8"/>
      <c r="AR159" s="5"/>
      <c r="AS159" s="5"/>
      <c r="AT159" s="5"/>
      <c r="AU159" s="5"/>
    </row>
    <row r="160" spans="1:47" ht="15.95" customHeight="1" x14ac:dyDescent="0.25">
      <c r="A160" s="5"/>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5"/>
      <c r="AS160" s="5"/>
      <c r="AT160" s="5"/>
      <c r="AU160" s="5"/>
    </row>
    <row r="161" spans="1:43" ht="15.95" customHeight="1" x14ac:dyDescent="0.25">
      <c r="A161" s="5"/>
      <c r="B161" s="8"/>
      <c r="C161" s="6"/>
      <c r="D161" s="431" t="s">
        <v>483</v>
      </c>
      <c r="E161" s="431"/>
      <c r="F161" s="431"/>
      <c r="G161" s="431"/>
      <c r="H161" s="431"/>
      <c r="I161" s="431"/>
      <c r="J161" s="431"/>
      <c r="K161" s="431"/>
      <c r="L161" s="431"/>
      <c r="M161" s="431"/>
      <c r="N161" s="431"/>
      <c r="O161" s="431"/>
      <c r="P161" s="431"/>
      <c r="Q161" s="431"/>
      <c r="R161" s="431"/>
      <c r="S161" s="431"/>
      <c r="T161" s="431"/>
      <c r="U161" s="431"/>
      <c r="V161" s="431"/>
      <c r="W161" s="431"/>
      <c r="X161" s="431"/>
      <c r="Y161" s="431"/>
      <c r="Z161" s="431"/>
      <c r="AA161" s="431"/>
      <c r="AB161" s="431"/>
      <c r="AC161" s="431"/>
      <c r="AD161" s="431"/>
      <c r="AE161" s="431"/>
      <c r="AF161" s="431"/>
      <c r="AG161" s="431"/>
      <c r="AH161" s="431"/>
      <c r="AI161" s="431"/>
      <c r="AJ161" s="431"/>
      <c r="AK161" s="431"/>
      <c r="AL161" s="431"/>
      <c r="AM161" s="431"/>
      <c r="AN161" s="431"/>
      <c r="AO161" s="431"/>
      <c r="AP161" s="8"/>
      <c r="AQ161" s="8"/>
    </row>
    <row r="162" spans="1:43" ht="10.5" customHeight="1" x14ac:dyDescent="0.25">
      <c r="A162" s="5"/>
      <c r="B162" s="8"/>
      <c r="C162" s="6"/>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row>
    <row r="163" spans="1:43" ht="15.95" customHeight="1" x14ac:dyDescent="0.25">
      <c r="A163" s="5"/>
      <c r="B163" s="8"/>
      <c r="C163" s="6"/>
      <c r="D163" s="440" t="s">
        <v>96</v>
      </c>
      <c r="E163" s="440"/>
      <c r="F163" s="440"/>
      <c r="G163" s="440"/>
      <c r="H163" s="442"/>
      <c r="I163" s="442"/>
      <c r="J163" s="442"/>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row>
    <row r="164" spans="1:43" ht="15.95" customHeight="1" x14ac:dyDescent="0.25">
      <c r="A164" s="5"/>
      <c r="B164" s="8"/>
      <c r="C164" s="6"/>
      <c r="D164" s="439" t="str">
        <f>IF(H163="oui",Notes!B33,"")</f>
        <v/>
      </c>
      <c r="E164" s="439"/>
      <c r="F164" s="439"/>
      <c r="G164" s="439"/>
      <c r="H164" s="439"/>
      <c r="I164" s="439"/>
      <c r="J164" s="439"/>
      <c r="K164" s="439"/>
      <c r="L164" s="439"/>
      <c r="M164" s="439"/>
      <c r="N164" s="439"/>
      <c r="O164" s="439"/>
      <c r="P164" s="439"/>
      <c r="Q164" s="439"/>
      <c r="R164" s="439"/>
      <c r="S164" s="439"/>
      <c r="T164" s="439"/>
      <c r="U164" s="439"/>
      <c r="V164" s="439"/>
      <c r="W164" s="439"/>
      <c r="X164" s="439"/>
      <c r="Y164" s="439"/>
      <c r="Z164" s="439"/>
      <c r="AA164" s="439"/>
      <c r="AB164" s="439"/>
      <c r="AC164" s="439"/>
      <c r="AD164" s="439"/>
      <c r="AE164" s="439"/>
      <c r="AF164" s="439"/>
      <c r="AG164" s="439"/>
      <c r="AH164" s="439"/>
      <c r="AI164" s="439"/>
      <c r="AJ164" s="439"/>
      <c r="AK164" s="439"/>
      <c r="AL164" s="439"/>
      <c r="AM164" s="439"/>
      <c r="AN164" s="439"/>
      <c r="AO164" s="439"/>
      <c r="AP164" s="439"/>
      <c r="AQ164" s="8"/>
    </row>
    <row r="165" spans="1:43" ht="10.5" customHeight="1" x14ac:dyDescent="0.25">
      <c r="A165" s="5"/>
      <c r="B165" s="8"/>
      <c r="C165" s="6"/>
      <c r="D165" s="8"/>
      <c r="E165" s="8"/>
      <c r="F165" s="8"/>
      <c r="G165" s="8"/>
      <c r="H165" s="209"/>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row>
    <row r="166" spans="1:43" ht="15.95" customHeight="1" x14ac:dyDescent="0.25">
      <c r="A166" s="5"/>
      <c r="B166" s="8"/>
      <c r="C166" s="6"/>
      <c r="D166" s="440" t="s">
        <v>97</v>
      </c>
      <c r="E166" s="440"/>
      <c r="F166" s="440"/>
      <c r="G166" s="442"/>
      <c r="H166" s="442"/>
      <c r="I166" s="442"/>
      <c r="J166" s="8"/>
      <c r="K166" s="440" t="s">
        <v>617</v>
      </c>
      <c r="L166" s="440"/>
      <c r="M166" s="440"/>
      <c r="N166" s="440"/>
      <c r="O166" s="440"/>
      <c r="P166" s="440"/>
      <c r="Q166" s="440"/>
      <c r="R166" s="440"/>
      <c r="S166" s="440"/>
      <c r="T166" s="440"/>
      <c r="U166" s="440"/>
      <c r="V166" s="440"/>
      <c r="W166" s="440"/>
      <c r="X166" s="440"/>
      <c r="Y166" s="442"/>
      <c r="Z166" s="442"/>
      <c r="AA166" s="9"/>
      <c r="AB166" s="6"/>
      <c r="AC166" s="6"/>
      <c r="AD166" s="8"/>
      <c r="AE166" s="8"/>
      <c r="AF166" s="6"/>
      <c r="AG166" s="6"/>
      <c r="AH166" s="6"/>
      <c r="AI166" s="8"/>
      <c r="AJ166" s="8"/>
      <c r="AK166" s="8"/>
      <c r="AL166" s="8"/>
      <c r="AM166" s="8"/>
      <c r="AN166" s="8"/>
      <c r="AO166" s="8"/>
      <c r="AP166" s="8"/>
      <c r="AQ166" s="8"/>
    </row>
    <row r="167" spans="1:43" ht="15.95" customHeight="1" x14ac:dyDescent="0.25">
      <c r="A167" s="5"/>
      <c r="B167" s="8"/>
      <c r="C167" s="6"/>
      <c r="D167" s="439" t="str">
        <f>IF(G166="oui",Notes!B34,"")</f>
        <v/>
      </c>
      <c r="E167" s="439"/>
      <c r="F167" s="439"/>
      <c r="G167" s="439"/>
      <c r="H167" s="439"/>
      <c r="I167" s="439"/>
      <c r="J167" s="439"/>
      <c r="K167" s="439"/>
      <c r="L167" s="439"/>
      <c r="M167" s="439"/>
      <c r="N167" s="439"/>
      <c r="O167" s="439"/>
      <c r="P167" s="439"/>
      <c r="Q167" s="439"/>
      <c r="R167" s="439"/>
      <c r="S167" s="439"/>
      <c r="T167" s="439"/>
      <c r="U167" s="439"/>
      <c r="V167" s="439"/>
      <c r="W167" s="439"/>
      <c r="X167" s="439"/>
      <c r="Y167" s="439"/>
      <c r="Z167" s="439"/>
      <c r="AA167" s="439"/>
      <c r="AB167" s="439"/>
      <c r="AC167" s="439"/>
      <c r="AD167" s="439"/>
      <c r="AE167" s="439"/>
      <c r="AF167" s="439"/>
      <c r="AG167" s="439"/>
      <c r="AH167" s="439"/>
      <c r="AI167" s="439"/>
      <c r="AJ167" s="439"/>
      <c r="AK167" s="439"/>
      <c r="AL167" s="439"/>
      <c r="AM167" s="439"/>
      <c r="AN167" s="439"/>
      <c r="AO167" s="439"/>
      <c r="AP167" s="439"/>
      <c r="AQ167" s="8"/>
    </row>
    <row r="168" spans="1:43" ht="15.75" customHeight="1" x14ac:dyDescent="0.25">
      <c r="A168" s="5"/>
      <c r="B168" s="8"/>
      <c r="C168" s="6"/>
      <c r="D168" s="439" t="str">
        <f>IF(Y166&gt;3,Notes!B35,"")</f>
        <v/>
      </c>
      <c r="E168" s="439"/>
      <c r="F168" s="439"/>
      <c r="G168" s="439"/>
      <c r="H168" s="439"/>
      <c r="I168" s="439"/>
      <c r="J168" s="439"/>
      <c r="K168" s="439"/>
      <c r="L168" s="439"/>
      <c r="M168" s="439"/>
      <c r="N168" s="439"/>
      <c r="O168" s="439"/>
      <c r="P168" s="439"/>
      <c r="Q168" s="439"/>
      <c r="R168" s="439"/>
      <c r="S168" s="439"/>
      <c r="T168" s="439"/>
      <c r="U168" s="439"/>
      <c r="V168" s="439"/>
      <c r="W168" s="439"/>
      <c r="X168" s="439"/>
      <c r="Y168" s="439"/>
      <c r="Z168" s="439"/>
      <c r="AA168" s="439"/>
      <c r="AB168" s="439"/>
      <c r="AC168" s="439"/>
      <c r="AD168" s="439"/>
      <c r="AE168" s="439"/>
      <c r="AF168" s="439"/>
      <c r="AG168" s="439"/>
      <c r="AH168" s="439"/>
      <c r="AI168" s="439"/>
      <c r="AJ168" s="439"/>
      <c r="AK168" s="439"/>
      <c r="AL168" s="439"/>
      <c r="AM168" s="439"/>
      <c r="AN168" s="439"/>
      <c r="AO168" s="439"/>
      <c r="AP168" s="8"/>
      <c r="AQ168" s="8"/>
    </row>
    <row r="169" spans="1:43" ht="10.5" customHeight="1" x14ac:dyDescent="0.25">
      <c r="A169" s="5"/>
      <c r="B169" s="8"/>
      <c r="C169" s="6"/>
      <c r="D169" s="8"/>
      <c r="E169" s="8"/>
      <c r="F169" s="8"/>
      <c r="G169" s="209"/>
      <c r="H169" s="8"/>
      <c r="I169" s="8"/>
      <c r="J169" s="8"/>
      <c r="K169" s="8"/>
      <c r="L169" s="8"/>
      <c r="M169" s="8"/>
      <c r="N169" s="8"/>
      <c r="O169" s="8"/>
      <c r="P169" s="8"/>
      <c r="Q169" s="8"/>
      <c r="R169" s="8"/>
      <c r="S169" s="8"/>
      <c r="T169" s="8"/>
      <c r="U169" s="8"/>
      <c r="V169" s="8"/>
      <c r="W169" s="8"/>
      <c r="X169" s="8"/>
      <c r="Y169" s="209"/>
      <c r="Z169" s="8"/>
      <c r="AA169" s="8"/>
      <c r="AB169" s="8"/>
      <c r="AC169" s="8"/>
      <c r="AD169" s="8"/>
      <c r="AE169" s="8"/>
      <c r="AF169" s="8"/>
      <c r="AG169" s="8"/>
      <c r="AH169" s="8"/>
      <c r="AI169" s="8"/>
      <c r="AJ169" s="8"/>
      <c r="AK169" s="8"/>
      <c r="AL169" s="8"/>
      <c r="AM169" s="8"/>
      <c r="AN169" s="8"/>
      <c r="AO169" s="8"/>
      <c r="AP169" s="8"/>
      <c r="AQ169" s="8"/>
    </row>
    <row r="170" spans="1:43" ht="15.95" customHeight="1" x14ac:dyDescent="0.25">
      <c r="A170" s="5"/>
      <c r="B170" s="8"/>
      <c r="C170" s="6"/>
      <c r="D170" s="440" t="s">
        <v>98</v>
      </c>
      <c r="E170" s="440"/>
      <c r="F170" s="440"/>
      <c r="G170" s="440"/>
      <c r="H170" s="440"/>
      <c r="I170" s="440"/>
      <c r="J170" s="440"/>
      <c r="K170" s="440"/>
      <c r="L170" s="440"/>
      <c r="M170" s="440"/>
      <c r="N170" s="440"/>
      <c r="O170" s="440"/>
      <c r="P170" s="442"/>
      <c r="Q170" s="442"/>
      <c r="R170" s="442"/>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row>
    <row r="171" spans="1:43" ht="10.5" customHeight="1" x14ac:dyDescent="0.25">
      <c r="A171" s="5"/>
      <c r="B171" s="8"/>
      <c r="C171" s="6"/>
      <c r="D171" s="8"/>
      <c r="E171" s="8"/>
      <c r="F171" s="8"/>
      <c r="G171" s="8"/>
      <c r="H171" s="8"/>
      <c r="I171" s="8"/>
      <c r="J171" s="8"/>
      <c r="K171" s="8"/>
      <c r="L171" s="8"/>
      <c r="M171" s="8"/>
      <c r="N171" s="8"/>
      <c r="O171" s="8"/>
      <c r="P171" s="209"/>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row>
    <row r="172" spans="1:43" ht="15.75" customHeight="1" x14ac:dyDescent="0.25">
      <c r="A172" s="5"/>
      <c r="B172" s="8"/>
      <c r="C172" s="6"/>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row>
    <row r="173" spans="1:43" ht="15.95" customHeight="1" x14ac:dyDescent="0.25">
      <c r="A173" s="5"/>
      <c r="B173" s="8"/>
      <c r="C173" s="6"/>
      <c r="D173" s="440" t="s">
        <v>484</v>
      </c>
      <c r="E173" s="440"/>
      <c r="F173" s="440"/>
      <c r="G173" s="440"/>
      <c r="H173" s="440"/>
      <c r="I173" s="440"/>
      <c r="J173" s="440"/>
      <c r="K173" s="440"/>
      <c r="L173" s="440"/>
      <c r="M173" s="440"/>
      <c r="N173" s="440"/>
      <c r="O173" s="440"/>
      <c r="P173" s="440"/>
      <c r="Q173" s="442"/>
      <c r="R173" s="442"/>
      <c r="S173" s="442"/>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row>
    <row r="174" spans="1:43" ht="15.75" customHeight="1" x14ac:dyDescent="0.25">
      <c r="A174" s="5"/>
      <c r="B174" s="8"/>
      <c r="C174" s="6"/>
      <c r="D174" s="439" t="str">
        <f>IF(Q173="oui",Notes!B36,"")</f>
        <v/>
      </c>
      <c r="E174" s="439"/>
      <c r="F174" s="439"/>
      <c r="G174" s="439"/>
      <c r="H174" s="439"/>
      <c r="I174" s="439"/>
      <c r="J174" s="439"/>
      <c r="K174" s="439"/>
      <c r="L174" s="439"/>
      <c r="M174" s="439"/>
      <c r="N174" s="439"/>
      <c r="O174" s="439"/>
      <c r="P174" s="439"/>
      <c r="Q174" s="439"/>
      <c r="R174" s="439"/>
      <c r="S174" s="439"/>
      <c r="T174" s="439"/>
      <c r="U174" s="439"/>
      <c r="V174" s="439"/>
      <c r="W174" s="439"/>
      <c r="X174" s="439"/>
      <c r="Y174" s="439"/>
      <c r="Z174" s="439"/>
      <c r="AA174" s="439"/>
      <c r="AB174" s="439"/>
      <c r="AC174" s="439"/>
      <c r="AD174" s="439"/>
      <c r="AE174" s="439"/>
      <c r="AF174" s="439"/>
      <c r="AG174" s="439"/>
      <c r="AH174" s="439"/>
      <c r="AI174" s="439"/>
      <c r="AJ174" s="439"/>
      <c r="AK174" s="439"/>
      <c r="AL174" s="439"/>
      <c r="AM174" s="439"/>
      <c r="AN174" s="439"/>
      <c r="AO174" s="439"/>
      <c r="AP174" s="439"/>
      <c r="AQ174" s="8"/>
    </row>
    <row r="175" spans="1:43" ht="15.95" customHeight="1" x14ac:dyDescent="0.25">
      <c r="A175" s="5"/>
      <c r="B175" s="8"/>
      <c r="C175" s="6"/>
      <c r="D175" s="8"/>
      <c r="E175" s="8"/>
      <c r="F175" s="8"/>
      <c r="G175" s="8"/>
      <c r="H175" s="8"/>
      <c r="I175" s="8"/>
      <c r="J175" s="8"/>
      <c r="K175" s="8"/>
      <c r="L175" s="8"/>
      <c r="M175" s="8"/>
      <c r="N175" s="8"/>
      <c r="O175" s="8"/>
      <c r="P175" s="8"/>
      <c r="Q175" s="209"/>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row>
    <row r="176" spans="1:43" ht="15.95" customHeight="1" x14ac:dyDescent="0.25">
      <c r="A176" s="5"/>
      <c r="B176" s="8"/>
      <c r="C176" s="6"/>
      <c r="D176" s="431" t="s">
        <v>108</v>
      </c>
      <c r="E176" s="431"/>
      <c r="F176" s="431"/>
      <c r="G176" s="431"/>
      <c r="H176" s="431"/>
      <c r="I176" s="431"/>
      <c r="J176" s="431"/>
      <c r="K176" s="431"/>
      <c r="L176" s="431"/>
      <c r="M176" s="431"/>
      <c r="N176" s="431"/>
      <c r="O176" s="431"/>
      <c r="P176" s="431"/>
      <c r="Q176" s="431"/>
      <c r="R176" s="431"/>
      <c r="S176" s="431"/>
      <c r="T176" s="431"/>
      <c r="U176" s="431"/>
      <c r="V176" s="431"/>
      <c r="W176" s="431"/>
      <c r="X176" s="431"/>
      <c r="Y176" s="442"/>
      <c r="Z176" s="442"/>
      <c r="AA176" s="442"/>
      <c r="AB176" s="8"/>
      <c r="AC176" s="8"/>
      <c r="AD176" s="8"/>
      <c r="AE176" s="8"/>
      <c r="AF176" s="6"/>
      <c r="AG176" s="6"/>
      <c r="AH176" s="6"/>
      <c r="AI176" s="8"/>
      <c r="AJ176" s="8"/>
      <c r="AK176" s="8"/>
      <c r="AL176" s="8"/>
      <c r="AM176" s="8"/>
      <c r="AN176" s="8"/>
      <c r="AO176" s="8"/>
      <c r="AP176" s="8"/>
      <c r="AQ176" s="8"/>
    </row>
    <row r="177" spans="1:47" ht="15.95" customHeight="1" x14ac:dyDescent="0.25">
      <c r="A177" s="5"/>
      <c r="B177" s="8"/>
      <c r="C177" s="6"/>
      <c r="D177" s="441" t="str">
        <f>IF(Y176="oui",Notes!B37,"")</f>
        <v/>
      </c>
      <c r="E177" s="441"/>
      <c r="F177" s="441"/>
      <c r="G177" s="441"/>
      <c r="H177" s="441"/>
      <c r="I177" s="441"/>
      <c r="J177" s="441"/>
      <c r="K177" s="441"/>
      <c r="L177" s="441"/>
      <c r="M177" s="441"/>
      <c r="N177" s="441"/>
      <c r="O177" s="441"/>
      <c r="P177" s="441"/>
      <c r="Q177" s="441"/>
      <c r="R177" s="441"/>
      <c r="S177" s="441"/>
      <c r="T177" s="441"/>
      <c r="U177" s="441"/>
      <c r="V177" s="441"/>
      <c r="W177" s="441"/>
      <c r="X177" s="441"/>
      <c r="Y177" s="441"/>
      <c r="Z177" s="441"/>
      <c r="AA177" s="441"/>
      <c r="AB177" s="441"/>
      <c r="AC177" s="441"/>
      <c r="AD177" s="441"/>
      <c r="AE177" s="441"/>
      <c r="AF177" s="441"/>
      <c r="AG177" s="441"/>
      <c r="AH177" s="441"/>
      <c r="AI177" s="441"/>
      <c r="AJ177" s="441"/>
      <c r="AK177" s="441"/>
      <c r="AL177" s="441"/>
      <c r="AM177" s="441"/>
      <c r="AN177" s="441"/>
      <c r="AO177" s="441"/>
      <c r="AP177" s="441"/>
      <c r="AQ177" s="8"/>
    </row>
    <row r="178" spans="1:47" ht="15.95" customHeight="1" x14ac:dyDescent="0.25">
      <c r="A178" s="5"/>
      <c r="B178" s="8"/>
      <c r="C178" s="6"/>
      <c r="D178" s="441"/>
      <c r="E178" s="441"/>
      <c r="F178" s="441"/>
      <c r="G178" s="441"/>
      <c r="H178" s="441"/>
      <c r="I178" s="441"/>
      <c r="J178" s="441"/>
      <c r="K178" s="441"/>
      <c r="L178" s="441"/>
      <c r="M178" s="441"/>
      <c r="N178" s="441"/>
      <c r="O178" s="441"/>
      <c r="P178" s="441"/>
      <c r="Q178" s="441"/>
      <c r="R178" s="441"/>
      <c r="S178" s="441"/>
      <c r="T178" s="441"/>
      <c r="U178" s="441"/>
      <c r="V178" s="441"/>
      <c r="W178" s="441"/>
      <c r="X178" s="441"/>
      <c r="Y178" s="441"/>
      <c r="Z178" s="441"/>
      <c r="AA178" s="441"/>
      <c r="AB178" s="441"/>
      <c r="AC178" s="441"/>
      <c r="AD178" s="441"/>
      <c r="AE178" s="441"/>
      <c r="AF178" s="441"/>
      <c r="AG178" s="441"/>
      <c r="AH178" s="441"/>
      <c r="AI178" s="441"/>
      <c r="AJ178" s="441"/>
      <c r="AK178" s="441"/>
      <c r="AL178" s="441"/>
      <c r="AM178" s="441"/>
      <c r="AN178" s="441"/>
      <c r="AO178" s="441"/>
      <c r="AP178" s="441"/>
      <c r="AQ178" s="8"/>
    </row>
    <row r="179" spans="1:47" ht="15.95" customHeight="1" x14ac:dyDescent="0.25">
      <c r="A179" s="5"/>
      <c r="B179" s="8"/>
      <c r="C179" s="6"/>
      <c r="D179" s="8"/>
      <c r="E179" s="8"/>
      <c r="F179" s="8"/>
      <c r="G179" s="8"/>
      <c r="H179" s="8"/>
      <c r="I179" s="8"/>
      <c r="J179" s="8"/>
      <c r="K179" s="8"/>
      <c r="L179" s="8"/>
      <c r="M179" s="8"/>
      <c r="N179" s="8"/>
      <c r="O179" s="8"/>
      <c r="P179" s="8"/>
      <c r="Q179" s="8"/>
      <c r="R179" s="8"/>
      <c r="S179" s="8"/>
      <c r="T179" s="8"/>
      <c r="U179" s="8"/>
      <c r="V179" s="8"/>
      <c r="W179" s="8"/>
      <c r="X179" s="8"/>
      <c r="Y179" s="209"/>
      <c r="Z179" s="8"/>
      <c r="AA179" s="8"/>
      <c r="AB179" s="8"/>
      <c r="AC179" s="8"/>
      <c r="AD179" s="8"/>
      <c r="AE179" s="8"/>
      <c r="AF179" s="8"/>
      <c r="AG179" s="8"/>
      <c r="AH179" s="8"/>
      <c r="AI179" s="8"/>
      <c r="AJ179" s="8"/>
      <c r="AK179" s="8"/>
      <c r="AL179" s="8"/>
      <c r="AM179" s="8"/>
      <c r="AN179" s="8"/>
      <c r="AO179" s="8"/>
      <c r="AP179" s="8"/>
      <c r="AQ179" s="8"/>
    </row>
    <row r="180" spans="1:47" ht="15.95" customHeight="1" x14ac:dyDescent="0.25">
      <c r="A180" s="5"/>
      <c r="B180" s="8"/>
      <c r="C180" s="6"/>
      <c r="D180" s="431" t="s">
        <v>485</v>
      </c>
      <c r="E180" s="431"/>
      <c r="F180" s="431"/>
      <c r="G180" s="431"/>
      <c r="H180" s="431"/>
      <c r="I180" s="431"/>
      <c r="J180" s="431"/>
      <c r="K180" s="431"/>
      <c r="L180" s="431"/>
      <c r="M180" s="431"/>
      <c r="N180" s="431"/>
      <c r="O180" s="431"/>
      <c r="P180" s="431"/>
      <c r="Q180" s="431"/>
      <c r="R180" s="431"/>
      <c r="S180" s="431"/>
      <c r="T180" s="431"/>
      <c r="U180" s="431"/>
      <c r="V180" s="431"/>
      <c r="W180" s="431"/>
      <c r="X180" s="431"/>
      <c r="Y180" s="431"/>
      <c r="Z180" s="442"/>
      <c r="AA180" s="442"/>
      <c r="AB180" s="442"/>
      <c r="AC180" s="8"/>
      <c r="AD180" s="8"/>
      <c r="AE180" s="8"/>
      <c r="AF180" s="8"/>
      <c r="AG180" s="8"/>
      <c r="AH180" s="8"/>
      <c r="AI180" s="8"/>
      <c r="AJ180" s="8"/>
      <c r="AK180" s="8"/>
      <c r="AL180" s="8"/>
      <c r="AM180" s="8"/>
      <c r="AN180" s="8"/>
      <c r="AO180" s="8"/>
      <c r="AP180" s="8"/>
      <c r="AQ180" s="8"/>
    </row>
    <row r="181" spans="1:47" ht="15.95" customHeight="1" x14ac:dyDescent="0.25">
      <c r="A181" s="5"/>
      <c r="B181" s="8"/>
      <c r="C181" s="6"/>
      <c r="D181" s="439" t="str">
        <f>IF(Z180="oui",Notes!B39,"")</f>
        <v/>
      </c>
      <c r="E181" s="439"/>
      <c r="F181" s="439"/>
      <c r="G181" s="439"/>
      <c r="H181" s="439"/>
      <c r="I181" s="439"/>
      <c r="J181" s="439"/>
      <c r="K181" s="439"/>
      <c r="L181" s="439"/>
      <c r="M181" s="439"/>
      <c r="N181" s="439"/>
      <c r="O181" s="439"/>
      <c r="P181" s="439"/>
      <c r="Q181" s="439"/>
      <c r="R181" s="439"/>
      <c r="S181" s="439"/>
      <c r="T181" s="439"/>
      <c r="U181" s="439"/>
      <c r="V181" s="439"/>
      <c r="W181" s="439"/>
      <c r="X181" s="439"/>
      <c r="Y181" s="439"/>
      <c r="Z181" s="439"/>
      <c r="AA181" s="439"/>
      <c r="AB181" s="439"/>
      <c r="AC181" s="439"/>
      <c r="AD181" s="439"/>
      <c r="AE181" s="439"/>
      <c r="AF181" s="439"/>
      <c r="AG181" s="439"/>
      <c r="AH181" s="439"/>
      <c r="AI181" s="439"/>
      <c r="AJ181" s="439"/>
      <c r="AK181" s="439"/>
      <c r="AL181" s="439"/>
      <c r="AM181" s="439"/>
      <c r="AN181" s="439"/>
      <c r="AO181" s="439"/>
      <c r="AP181" s="439"/>
      <c r="AQ181" s="8"/>
    </row>
    <row r="182" spans="1:47" ht="15.95" customHeight="1" x14ac:dyDescent="0.25">
      <c r="A182" s="5"/>
      <c r="B182" s="8"/>
      <c r="C182" s="6"/>
      <c r="D182" s="8"/>
      <c r="E182" s="8"/>
      <c r="F182" s="8"/>
      <c r="G182" s="8"/>
      <c r="H182" s="8"/>
      <c r="I182" s="8"/>
      <c r="J182" s="8"/>
      <c r="K182" s="8"/>
      <c r="L182" s="8"/>
      <c r="M182" s="8"/>
      <c r="N182" s="8"/>
      <c r="O182" s="8"/>
      <c r="P182" s="8"/>
      <c r="Q182" s="8"/>
      <c r="R182" s="8"/>
      <c r="S182" s="8"/>
      <c r="T182" s="8"/>
      <c r="U182" s="8"/>
      <c r="V182" s="8"/>
      <c r="W182" s="8"/>
      <c r="X182" s="8"/>
      <c r="Y182" s="8"/>
      <c r="Z182" s="209"/>
      <c r="AA182" s="8"/>
      <c r="AB182" s="8"/>
      <c r="AC182" s="8"/>
      <c r="AD182" s="8"/>
      <c r="AE182" s="8"/>
      <c r="AF182" s="8"/>
      <c r="AG182" s="8"/>
      <c r="AH182" s="8"/>
      <c r="AI182" s="8"/>
      <c r="AJ182" s="8"/>
      <c r="AK182" s="8"/>
      <c r="AL182" s="8"/>
      <c r="AM182" s="8"/>
      <c r="AN182" s="8"/>
      <c r="AO182" s="8"/>
      <c r="AP182" s="8"/>
      <c r="AQ182" s="8"/>
    </row>
    <row r="183" spans="1:47" ht="15.95" customHeight="1" x14ac:dyDescent="0.25">
      <c r="A183" s="5"/>
      <c r="B183" s="8"/>
      <c r="C183" s="6"/>
      <c r="D183" s="439" t="str">
        <f>IF(AG151="non",Notes!B41,'Matrices Formulaires'!AK143)</f>
        <v>Veuillez s'il vous plaît remplir toutes les cases bleues pour avoir accès aux autres sections qui vous concernent</v>
      </c>
      <c r="E183" s="439"/>
      <c r="F183" s="439"/>
      <c r="G183" s="439"/>
      <c r="H183" s="439"/>
      <c r="I183" s="439"/>
      <c r="J183" s="439"/>
      <c r="K183" s="439"/>
      <c r="L183" s="439"/>
      <c r="M183" s="439"/>
      <c r="N183" s="439"/>
      <c r="O183" s="439"/>
      <c r="P183" s="439"/>
      <c r="Q183" s="439"/>
      <c r="R183" s="439"/>
      <c r="S183" s="439"/>
      <c r="T183" s="439"/>
      <c r="U183" s="439"/>
      <c r="V183" s="439"/>
      <c r="W183" s="439"/>
      <c r="X183" s="439"/>
      <c r="Y183" s="439"/>
      <c r="Z183" s="439"/>
      <c r="AA183" s="439"/>
      <c r="AB183" s="439"/>
      <c r="AC183" s="439"/>
      <c r="AD183" s="439"/>
      <c r="AE183" s="439"/>
      <c r="AF183" s="439"/>
      <c r="AG183" s="439"/>
      <c r="AH183" s="439"/>
      <c r="AI183" s="439"/>
      <c r="AJ183" s="439"/>
      <c r="AK183" s="439"/>
      <c r="AL183" s="439"/>
      <c r="AM183" s="439"/>
      <c r="AN183" s="439"/>
      <c r="AO183" s="439"/>
      <c r="AP183" s="8"/>
      <c r="AQ183" s="8"/>
    </row>
    <row r="184" spans="1:47" ht="15.95" customHeight="1" x14ac:dyDescent="0.25">
      <c r="A184" s="5"/>
      <c r="B184" s="8"/>
      <c r="C184" s="6"/>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row>
    <row r="185" spans="1:47" ht="15.95" customHeight="1" x14ac:dyDescent="0.25">
      <c r="A185" s="5"/>
      <c r="B185" s="444" t="s">
        <v>228</v>
      </c>
      <c r="C185" s="444"/>
      <c r="D185" s="444"/>
      <c r="E185" s="445" t="s">
        <v>229</v>
      </c>
      <c r="F185" s="445"/>
      <c r="G185" s="445"/>
      <c r="H185" s="445"/>
      <c r="I185" s="445"/>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5"/>
      <c r="AS185" s="5"/>
      <c r="AT185" s="5"/>
      <c r="AU185" s="5"/>
    </row>
    <row r="186" spans="1:47" ht="15.95" customHeight="1" x14ac:dyDescent="0.25">
      <c r="A186" s="5"/>
      <c r="B186" s="98"/>
      <c r="C186" s="98"/>
      <c r="D186" s="98"/>
      <c r="E186" s="98"/>
      <c r="F186" s="98"/>
      <c r="G186" s="98"/>
      <c r="H186" s="98"/>
      <c r="I186" s="98"/>
      <c r="J186" s="98"/>
      <c r="K186" s="98"/>
      <c r="L186" s="98"/>
      <c r="M186" s="98"/>
      <c r="N186" s="98"/>
      <c r="O186" s="98"/>
      <c r="P186" s="98"/>
      <c r="Q186" s="98"/>
      <c r="R186" s="98"/>
      <c r="S186" s="98"/>
      <c r="T186" s="98"/>
      <c r="U186" s="98"/>
      <c r="V186" s="98"/>
      <c r="W186" s="98"/>
      <c r="X186" s="98"/>
      <c r="Y186" s="98"/>
      <c r="Z186" s="98"/>
      <c r="AA186" s="98"/>
      <c r="AB186" s="98"/>
      <c r="AC186" s="98"/>
      <c r="AD186" s="98"/>
      <c r="AE186" s="98"/>
      <c r="AF186" s="98"/>
      <c r="AG186" s="98"/>
      <c r="AH186" s="98"/>
      <c r="AI186" s="98"/>
      <c r="AJ186" s="98"/>
      <c r="AK186" s="98"/>
      <c r="AL186" s="98"/>
      <c r="AM186" s="98"/>
      <c r="AN186" s="98"/>
      <c r="AO186" s="98"/>
      <c r="AP186" s="98"/>
      <c r="AQ186" s="98"/>
      <c r="AR186" s="5"/>
      <c r="AS186" s="5"/>
      <c r="AT186" s="5"/>
      <c r="AU186" s="5"/>
    </row>
    <row r="187" spans="1:47" ht="15.95" customHeight="1" x14ac:dyDescent="0.25">
      <c r="A187" s="5"/>
      <c r="B187" s="98"/>
      <c r="C187" s="98"/>
      <c r="D187" s="98"/>
      <c r="E187" s="98"/>
      <c r="F187" s="98"/>
      <c r="G187" s="98"/>
      <c r="H187" s="98"/>
      <c r="I187" s="98"/>
      <c r="J187" s="98"/>
      <c r="K187" s="98"/>
      <c r="L187" s="98"/>
      <c r="M187" s="98"/>
      <c r="N187" s="98"/>
      <c r="O187" s="98"/>
      <c r="P187" s="98"/>
      <c r="Q187" s="98"/>
      <c r="R187" s="98"/>
      <c r="S187" s="98"/>
      <c r="T187" s="98"/>
      <c r="U187" s="98"/>
      <c r="V187" s="98"/>
      <c r="W187" s="98"/>
      <c r="X187" s="98"/>
      <c r="Y187" s="98"/>
      <c r="Z187" s="98"/>
      <c r="AA187" s="98"/>
      <c r="AB187" s="98"/>
      <c r="AC187" s="98"/>
      <c r="AD187" s="98"/>
      <c r="AE187" s="98"/>
      <c r="AF187" s="98"/>
      <c r="AG187" s="98"/>
      <c r="AH187" s="98"/>
      <c r="AI187" s="98"/>
      <c r="AJ187" s="98"/>
      <c r="AK187" s="98"/>
      <c r="AL187" s="98"/>
      <c r="AM187" s="98"/>
      <c r="AN187" s="98"/>
      <c r="AO187" s="98"/>
      <c r="AP187" s="98"/>
      <c r="AQ187" s="98"/>
      <c r="AR187" s="5"/>
      <c r="AS187" s="5"/>
      <c r="AT187" s="5"/>
      <c r="AU187" s="5"/>
    </row>
    <row r="188" spans="1:47" ht="15.95" customHeight="1" x14ac:dyDescent="0.25">
      <c r="A188" s="5"/>
      <c r="B188" s="98"/>
      <c r="C188" s="446" t="s">
        <v>428</v>
      </c>
      <c r="D188" s="446"/>
      <c r="E188" s="446"/>
      <c r="F188" s="446"/>
      <c r="G188" s="446"/>
      <c r="H188" s="446"/>
      <c r="I188" s="446"/>
      <c r="J188" s="446"/>
      <c r="K188" s="446"/>
      <c r="L188" s="446"/>
      <c r="M188" s="446"/>
      <c r="N188" s="446"/>
      <c r="O188" s="446"/>
      <c r="P188" s="446"/>
      <c r="Q188" s="446"/>
      <c r="R188" s="446"/>
      <c r="S188" s="446"/>
      <c r="T188" s="446"/>
      <c r="U188" s="446"/>
      <c r="V188" s="446"/>
      <c r="W188" s="446"/>
      <c r="X188" s="446"/>
      <c r="Y188" s="446"/>
      <c r="Z188" s="446"/>
      <c r="AA188" s="446"/>
      <c r="AB188" s="446"/>
      <c r="AC188" s="446"/>
      <c r="AD188" s="446"/>
      <c r="AE188" s="446"/>
      <c r="AF188" s="446"/>
      <c r="AG188" s="446"/>
      <c r="AH188" s="446"/>
      <c r="AI188" s="446"/>
      <c r="AJ188" s="446"/>
      <c r="AK188" s="446"/>
      <c r="AL188" s="446"/>
      <c r="AM188" s="446"/>
      <c r="AN188" s="446"/>
      <c r="AO188" s="446"/>
      <c r="AP188" s="446"/>
      <c r="AQ188" s="99"/>
    </row>
    <row r="189" spans="1:47" ht="15.95" customHeight="1" x14ac:dyDescent="0.25">
      <c r="A189" s="5"/>
      <c r="B189" s="98"/>
      <c r="C189" s="446"/>
      <c r="D189" s="446"/>
      <c r="E189" s="446"/>
      <c r="F189" s="446"/>
      <c r="G189" s="446"/>
      <c r="H189" s="446"/>
      <c r="I189" s="446"/>
      <c r="J189" s="446"/>
      <c r="K189" s="446"/>
      <c r="L189" s="446"/>
      <c r="M189" s="446"/>
      <c r="N189" s="446"/>
      <c r="O189" s="446"/>
      <c r="P189" s="446"/>
      <c r="Q189" s="446"/>
      <c r="R189" s="446"/>
      <c r="S189" s="446"/>
      <c r="T189" s="446"/>
      <c r="U189" s="446"/>
      <c r="V189" s="446"/>
      <c r="W189" s="446"/>
      <c r="X189" s="446"/>
      <c r="Y189" s="446"/>
      <c r="Z189" s="446"/>
      <c r="AA189" s="446"/>
      <c r="AB189" s="446"/>
      <c r="AC189" s="446"/>
      <c r="AD189" s="446"/>
      <c r="AE189" s="446"/>
      <c r="AF189" s="446"/>
      <c r="AG189" s="446"/>
      <c r="AH189" s="446"/>
      <c r="AI189" s="446"/>
      <c r="AJ189" s="446"/>
      <c r="AK189" s="446"/>
      <c r="AL189" s="446"/>
      <c r="AM189" s="446"/>
      <c r="AN189" s="446"/>
      <c r="AO189" s="446"/>
      <c r="AP189" s="446"/>
      <c r="AQ189" s="98"/>
      <c r="AR189" s="5"/>
      <c r="AS189" s="5"/>
      <c r="AT189" s="5"/>
      <c r="AU189" s="5"/>
    </row>
    <row r="190" spans="1:47" ht="15.95" customHeight="1" x14ac:dyDescent="0.25">
      <c r="A190" s="5"/>
      <c r="B190" s="98"/>
      <c r="C190" s="98"/>
      <c r="D190" s="98"/>
      <c r="E190" s="98"/>
      <c r="F190" s="98"/>
      <c r="G190" s="98"/>
      <c r="H190" s="98"/>
      <c r="I190" s="98"/>
      <c r="J190" s="98"/>
      <c r="K190" s="98"/>
      <c r="L190" s="98"/>
      <c r="M190" s="98"/>
      <c r="N190" s="98"/>
      <c r="O190" s="98"/>
      <c r="P190" s="98"/>
      <c r="Q190" s="98"/>
      <c r="R190" s="98"/>
      <c r="S190" s="98"/>
      <c r="T190" s="98"/>
      <c r="U190" s="98"/>
      <c r="V190" s="98"/>
      <c r="W190" s="98"/>
      <c r="X190" s="98"/>
      <c r="Y190" s="98"/>
      <c r="Z190" s="98"/>
      <c r="AA190" s="98"/>
      <c r="AB190" s="98"/>
      <c r="AC190" s="98"/>
      <c r="AD190" s="98"/>
      <c r="AE190" s="98"/>
      <c r="AF190" s="98"/>
      <c r="AG190" s="98"/>
      <c r="AH190" s="98"/>
      <c r="AI190" s="98"/>
      <c r="AJ190" s="98"/>
      <c r="AK190" s="98"/>
      <c r="AL190" s="98"/>
      <c r="AM190" s="98"/>
      <c r="AN190" s="98"/>
      <c r="AO190" s="98"/>
      <c r="AP190" s="98"/>
      <c r="AQ190" s="98"/>
      <c r="AR190" s="5"/>
      <c r="AS190" s="5"/>
      <c r="AT190" s="5"/>
      <c r="AU190" s="5"/>
    </row>
    <row r="191" spans="1:47" ht="15.95" customHeight="1" x14ac:dyDescent="0.25">
      <c r="A191" s="5"/>
      <c r="B191" s="98"/>
      <c r="C191" s="99"/>
      <c r="D191" s="432" t="s">
        <v>427</v>
      </c>
      <c r="E191" s="432"/>
      <c r="F191" s="432"/>
      <c r="G191" s="432"/>
      <c r="H191" s="432"/>
      <c r="I191" s="432"/>
      <c r="J191" s="432"/>
      <c r="K191" s="432"/>
      <c r="L191" s="432"/>
      <c r="M191" s="432"/>
      <c r="N191" s="432"/>
      <c r="O191" s="432"/>
      <c r="P191" s="432"/>
      <c r="Q191" s="432"/>
      <c r="R191" s="432"/>
      <c r="S191" s="432"/>
      <c r="T191" s="432"/>
      <c r="U191" s="432"/>
      <c r="V191" s="432"/>
      <c r="W191" s="432"/>
      <c r="X191" s="432"/>
      <c r="Y191" s="432"/>
      <c r="Z191" s="432"/>
      <c r="AA191" s="432"/>
      <c r="AB191" s="432"/>
      <c r="AC191" s="432"/>
      <c r="AD191" s="432"/>
      <c r="AE191" s="432"/>
      <c r="AF191" s="432"/>
      <c r="AG191" s="432"/>
      <c r="AH191" s="432"/>
      <c r="AI191" s="432"/>
      <c r="AJ191" s="443"/>
      <c r="AK191" s="443"/>
      <c r="AL191" s="443"/>
      <c r="AM191" s="99"/>
      <c r="AN191" s="99"/>
      <c r="AO191" s="98"/>
      <c r="AP191" s="98"/>
      <c r="AQ191" s="98"/>
    </row>
    <row r="192" spans="1:47" ht="15.95" customHeight="1" x14ac:dyDescent="0.25">
      <c r="A192" s="5"/>
      <c r="B192" s="98"/>
      <c r="C192" s="99"/>
      <c r="D192" s="98"/>
      <c r="E192" s="98"/>
      <c r="F192" s="98"/>
      <c r="G192" s="98"/>
      <c r="H192" s="98"/>
      <c r="I192" s="98"/>
      <c r="J192" s="98"/>
      <c r="K192" s="98"/>
      <c r="L192" s="98"/>
      <c r="M192" s="98"/>
      <c r="N192" s="98"/>
      <c r="O192" s="98"/>
      <c r="P192" s="98"/>
      <c r="Q192" s="98"/>
      <c r="R192" s="98"/>
      <c r="S192" s="98"/>
      <c r="T192" s="98"/>
      <c r="U192" s="98"/>
      <c r="V192" s="98"/>
      <c r="W192" s="98"/>
      <c r="X192" s="98"/>
      <c r="Y192" s="98"/>
      <c r="Z192" s="98"/>
      <c r="AA192" s="98"/>
      <c r="AB192" s="98"/>
      <c r="AC192" s="98"/>
      <c r="AD192" s="98"/>
      <c r="AE192" s="98"/>
      <c r="AF192" s="98"/>
      <c r="AG192" s="98"/>
      <c r="AH192" s="98"/>
      <c r="AI192" s="98"/>
      <c r="AJ192" s="214"/>
      <c r="AK192" s="98"/>
      <c r="AL192" s="98"/>
      <c r="AM192" s="98"/>
      <c r="AN192" s="98"/>
      <c r="AO192" s="98"/>
      <c r="AP192" s="98"/>
      <c r="AQ192" s="98"/>
    </row>
    <row r="193" spans="1:85" ht="15.95" customHeight="1" x14ac:dyDescent="0.25">
      <c r="A193" s="5"/>
      <c r="B193" s="98"/>
      <c r="C193" s="99"/>
      <c r="D193" s="432" t="s">
        <v>109</v>
      </c>
      <c r="E193" s="432"/>
      <c r="F193" s="432"/>
      <c r="G193" s="432"/>
      <c r="H193" s="432"/>
      <c r="I193" s="436"/>
      <c r="J193" s="436"/>
      <c r="K193" s="436"/>
      <c r="L193" s="436"/>
      <c r="M193" s="436"/>
      <c r="N193" s="436"/>
      <c r="O193" s="436"/>
      <c r="P193" s="436"/>
      <c r="Q193" s="436"/>
      <c r="R193" s="436"/>
      <c r="S193" s="436"/>
      <c r="T193" s="436"/>
      <c r="U193" s="436"/>
      <c r="V193" s="436"/>
      <c r="W193" s="436"/>
      <c r="X193" s="436"/>
      <c r="Y193" s="436"/>
      <c r="Z193" s="436"/>
      <c r="AA193" s="436"/>
      <c r="AB193" s="436"/>
      <c r="AC193" s="436"/>
      <c r="AD193" s="436"/>
      <c r="AE193" s="436"/>
      <c r="AF193" s="436"/>
      <c r="AG193" s="436"/>
      <c r="AH193" s="436"/>
      <c r="AI193" s="436"/>
      <c r="AJ193" s="436"/>
      <c r="AK193" s="436"/>
      <c r="AL193" s="436"/>
      <c r="AM193" s="436"/>
      <c r="AN193" s="436"/>
      <c r="AO193" s="436"/>
      <c r="AP193" s="100"/>
      <c r="AQ193" s="98"/>
    </row>
    <row r="194" spans="1:85" ht="15.95" customHeight="1" x14ac:dyDescent="0.25">
      <c r="A194" s="5"/>
      <c r="B194" s="98"/>
      <c r="C194" s="99"/>
      <c r="D194" s="98"/>
      <c r="E194" s="98"/>
      <c r="F194" s="98"/>
      <c r="G194" s="98"/>
      <c r="H194" s="98"/>
      <c r="I194" s="436"/>
      <c r="J194" s="436"/>
      <c r="K194" s="436"/>
      <c r="L194" s="436"/>
      <c r="M194" s="436"/>
      <c r="N194" s="436"/>
      <c r="O194" s="436"/>
      <c r="P194" s="436"/>
      <c r="Q194" s="436"/>
      <c r="R194" s="436"/>
      <c r="S194" s="436"/>
      <c r="T194" s="436"/>
      <c r="U194" s="436"/>
      <c r="V194" s="436"/>
      <c r="W194" s="436"/>
      <c r="X194" s="436"/>
      <c r="Y194" s="436"/>
      <c r="Z194" s="436"/>
      <c r="AA194" s="436"/>
      <c r="AB194" s="436"/>
      <c r="AC194" s="436"/>
      <c r="AD194" s="436"/>
      <c r="AE194" s="436"/>
      <c r="AF194" s="436"/>
      <c r="AG194" s="436"/>
      <c r="AH194" s="436"/>
      <c r="AI194" s="436"/>
      <c r="AJ194" s="436"/>
      <c r="AK194" s="436"/>
      <c r="AL194" s="436"/>
      <c r="AM194" s="436"/>
      <c r="AN194" s="436"/>
      <c r="AO194" s="436"/>
      <c r="AP194" s="100"/>
      <c r="AQ194" s="98"/>
    </row>
    <row r="195" spans="1:85" ht="15.95" customHeight="1" x14ac:dyDescent="0.25">
      <c r="A195" s="5"/>
      <c r="B195" s="98"/>
      <c r="C195" s="99"/>
      <c r="D195" s="98"/>
      <c r="E195" s="98"/>
      <c r="F195" s="98"/>
      <c r="G195" s="98"/>
      <c r="H195" s="98"/>
      <c r="I195" s="436"/>
      <c r="J195" s="436"/>
      <c r="K195" s="436"/>
      <c r="L195" s="436"/>
      <c r="M195" s="436"/>
      <c r="N195" s="436"/>
      <c r="O195" s="436"/>
      <c r="P195" s="436"/>
      <c r="Q195" s="436"/>
      <c r="R195" s="436"/>
      <c r="S195" s="436"/>
      <c r="T195" s="436"/>
      <c r="U195" s="436"/>
      <c r="V195" s="436"/>
      <c r="W195" s="436"/>
      <c r="X195" s="436"/>
      <c r="Y195" s="436"/>
      <c r="Z195" s="436"/>
      <c r="AA195" s="436"/>
      <c r="AB195" s="436"/>
      <c r="AC195" s="436"/>
      <c r="AD195" s="436"/>
      <c r="AE195" s="436"/>
      <c r="AF195" s="436"/>
      <c r="AG195" s="436"/>
      <c r="AH195" s="436"/>
      <c r="AI195" s="436"/>
      <c r="AJ195" s="436"/>
      <c r="AK195" s="436"/>
      <c r="AL195" s="436"/>
      <c r="AM195" s="436"/>
      <c r="AN195" s="436"/>
      <c r="AO195" s="436"/>
      <c r="AP195" s="100"/>
      <c r="AQ195" s="98"/>
    </row>
    <row r="196" spans="1:85" ht="15.95" customHeight="1" x14ac:dyDescent="0.25">
      <c r="A196" s="5"/>
      <c r="B196" s="98"/>
      <c r="C196" s="99"/>
      <c r="D196" s="98"/>
      <c r="E196" s="98"/>
      <c r="F196" s="98"/>
      <c r="G196" s="98"/>
      <c r="H196" s="98"/>
      <c r="I196" s="436"/>
      <c r="J196" s="436"/>
      <c r="K196" s="436"/>
      <c r="L196" s="436"/>
      <c r="M196" s="436"/>
      <c r="N196" s="436"/>
      <c r="O196" s="436"/>
      <c r="P196" s="436"/>
      <c r="Q196" s="436"/>
      <c r="R196" s="436"/>
      <c r="S196" s="436"/>
      <c r="T196" s="436"/>
      <c r="U196" s="436"/>
      <c r="V196" s="436"/>
      <c r="W196" s="436"/>
      <c r="X196" s="436"/>
      <c r="Y196" s="436"/>
      <c r="Z196" s="436"/>
      <c r="AA196" s="436"/>
      <c r="AB196" s="436"/>
      <c r="AC196" s="436"/>
      <c r="AD196" s="436"/>
      <c r="AE196" s="436"/>
      <c r="AF196" s="436"/>
      <c r="AG196" s="436"/>
      <c r="AH196" s="436"/>
      <c r="AI196" s="436"/>
      <c r="AJ196" s="436"/>
      <c r="AK196" s="436"/>
      <c r="AL196" s="436"/>
      <c r="AM196" s="436"/>
      <c r="AN196" s="436"/>
      <c r="AO196" s="436"/>
      <c r="AP196" s="100"/>
      <c r="AQ196" s="98"/>
    </row>
    <row r="197" spans="1:85" ht="15.95" customHeight="1" x14ac:dyDescent="0.25">
      <c r="A197" s="5"/>
      <c r="B197" s="98"/>
      <c r="C197" s="99"/>
      <c r="D197" s="98"/>
      <c r="E197" s="98"/>
      <c r="F197" s="98"/>
      <c r="G197" s="98"/>
      <c r="H197" s="98"/>
      <c r="I197" s="436"/>
      <c r="J197" s="436"/>
      <c r="K197" s="436"/>
      <c r="L197" s="436"/>
      <c r="M197" s="436"/>
      <c r="N197" s="436"/>
      <c r="O197" s="436"/>
      <c r="P197" s="436"/>
      <c r="Q197" s="436"/>
      <c r="R197" s="436"/>
      <c r="S197" s="436"/>
      <c r="T197" s="436"/>
      <c r="U197" s="436"/>
      <c r="V197" s="436"/>
      <c r="W197" s="436"/>
      <c r="X197" s="436"/>
      <c r="Y197" s="436"/>
      <c r="Z197" s="436"/>
      <c r="AA197" s="436"/>
      <c r="AB197" s="436"/>
      <c r="AC197" s="436"/>
      <c r="AD197" s="436"/>
      <c r="AE197" s="436"/>
      <c r="AF197" s="436"/>
      <c r="AG197" s="436"/>
      <c r="AH197" s="436"/>
      <c r="AI197" s="436"/>
      <c r="AJ197" s="436"/>
      <c r="AK197" s="436"/>
      <c r="AL197" s="436"/>
      <c r="AM197" s="436"/>
      <c r="AN197" s="436"/>
      <c r="AO197" s="436"/>
      <c r="AP197" s="100"/>
      <c r="AQ197" s="98"/>
      <c r="AS197" s="95"/>
    </row>
    <row r="198" spans="1:85" ht="15.95" customHeight="1" x14ac:dyDescent="0.25">
      <c r="A198" s="5"/>
      <c r="B198" s="98"/>
      <c r="C198" s="98"/>
      <c r="D198" s="98"/>
      <c r="E198" s="98"/>
      <c r="F198" s="98"/>
      <c r="G198" s="98"/>
      <c r="H198" s="98"/>
      <c r="I198" s="214"/>
      <c r="J198" s="98"/>
      <c r="K198" s="98"/>
      <c r="L198" s="98"/>
      <c r="M198" s="98"/>
      <c r="N198" s="98"/>
      <c r="O198" s="98"/>
      <c r="P198" s="98"/>
      <c r="Q198" s="98"/>
      <c r="R198" s="98"/>
      <c r="S198" s="98"/>
      <c r="T198" s="98"/>
      <c r="U198" s="98"/>
      <c r="V198" s="98"/>
      <c r="W198" s="98"/>
      <c r="X198" s="98"/>
      <c r="Y198" s="98"/>
      <c r="Z198" s="98"/>
      <c r="AA198" s="98"/>
      <c r="AB198" s="98"/>
      <c r="AC198" s="98"/>
      <c r="AD198" s="98"/>
      <c r="AE198" s="98"/>
      <c r="AF198" s="98"/>
      <c r="AG198" s="98"/>
      <c r="AH198" s="98"/>
      <c r="AI198" s="98"/>
      <c r="AJ198" s="98"/>
      <c r="AK198" s="98"/>
      <c r="AL198" s="98"/>
      <c r="AM198" s="98"/>
      <c r="AN198" s="98"/>
      <c r="AO198" s="98"/>
      <c r="AP198" s="98"/>
      <c r="AQ198" s="98"/>
      <c r="AR198" s="5"/>
      <c r="AS198" s="5"/>
      <c r="AT198" s="5"/>
      <c r="AU198" s="5"/>
    </row>
    <row r="199" spans="1:85" ht="20.100000000000001" customHeight="1" x14ac:dyDescent="0.25">
      <c r="A199" s="5"/>
      <c r="B199" s="98"/>
      <c r="C199" s="101"/>
      <c r="D199" s="438" t="e">
        <f>'Matrices Formulaires'!AL169</f>
        <v>#N/A</v>
      </c>
      <c r="E199" s="438"/>
      <c r="F199" s="438"/>
      <c r="G199" s="438"/>
      <c r="H199" s="438"/>
      <c r="I199" s="438"/>
      <c r="J199" s="438"/>
      <c r="K199" s="438"/>
      <c r="L199" s="438"/>
      <c r="M199" s="438"/>
      <c r="N199" s="438"/>
      <c r="O199" s="438"/>
      <c r="P199" s="438"/>
      <c r="Q199" s="438"/>
      <c r="R199" s="438"/>
      <c r="S199" s="438"/>
      <c r="T199" s="437"/>
      <c r="U199" s="437"/>
      <c r="V199" s="437"/>
      <c r="W199" s="437"/>
      <c r="X199" s="437"/>
      <c r="Y199" s="101"/>
      <c r="Z199" s="101"/>
      <c r="AA199" s="101"/>
      <c r="AB199" s="101"/>
      <c r="AC199" s="101"/>
      <c r="AD199" s="101"/>
      <c r="AE199" s="101"/>
      <c r="AF199" s="101"/>
      <c r="AG199" s="101"/>
      <c r="AH199" s="99"/>
      <c r="AI199" s="99"/>
      <c r="AJ199" s="99"/>
      <c r="AK199" s="99"/>
      <c r="AL199" s="99"/>
      <c r="AM199" s="99"/>
      <c r="AN199" s="99"/>
      <c r="AO199" s="98"/>
      <c r="AP199" s="98"/>
      <c r="AQ199" s="98"/>
      <c r="AR199" s="5"/>
      <c r="AS199" s="5"/>
      <c r="AT199" s="5"/>
      <c r="AU199" s="5"/>
    </row>
    <row r="200" spans="1:85" ht="15.95" customHeight="1" x14ac:dyDescent="0.25">
      <c r="A200" s="5"/>
      <c r="B200" s="98"/>
      <c r="C200" s="98"/>
      <c r="D200" s="98"/>
      <c r="E200" s="98"/>
      <c r="F200" s="98"/>
      <c r="G200" s="98"/>
      <c r="H200" s="98"/>
      <c r="I200" s="99"/>
      <c r="J200" s="99"/>
      <c r="K200" s="99"/>
      <c r="L200" s="99"/>
      <c r="M200" s="99"/>
      <c r="N200" s="98"/>
      <c r="O200" s="98"/>
      <c r="P200" s="98"/>
      <c r="Q200" s="98"/>
      <c r="R200" s="98"/>
      <c r="S200" s="98"/>
      <c r="T200" s="98"/>
      <c r="U200" s="98"/>
      <c r="V200" s="98"/>
      <c r="W200" s="98"/>
      <c r="X200" s="98"/>
      <c r="Y200" s="98"/>
      <c r="Z200" s="98"/>
      <c r="AA200" s="98"/>
      <c r="AB200" s="98"/>
      <c r="AC200" s="98"/>
      <c r="AD200" s="98"/>
      <c r="AE200" s="98"/>
      <c r="AF200" s="98"/>
      <c r="AG200" s="98"/>
      <c r="AH200" s="98"/>
      <c r="AI200" s="98"/>
      <c r="AJ200" s="98"/>
      <c r="AK200" s="98"/>
      <c r="AL200" s="98"/>
      <c r="AM200" s="98"/>
      <c r="AN200" s="98"/>
      <c r="AO200" s="98"/>
      <c r="AP200" s="98"/>
      <c r="AQ200" s="98"/>
      <c r="AR200" s="5"/>
      <c r="AS200" s="66"/>
      <c r="AT200" s="66"/>
      <c r="AU200" s="66"/>
      <c r="AV200" s="66"/>
      <c r="AW200" s="66"/>
      <c r="AX200" s="66"/>
      <c r="AY200" s="66"/>
      <c r="AZ200" s="66"/>
      <c r="BA200" s="66"/>
      <c r="BB200" s="66"/>
      <c r="BC200" s="66"/>
      <c r="BD200" s="66"/>
      <c r="BE200" s="66"/>
      <c r="BF200" s="66"/>
      <c r="BG200" s="66"/>
      <c r="BH200" s="66"/>
      <c r="BI200" s="66"/>
      <c r="BJ200" s="66"/>
      <c r="BK200" s="66"/>
      <c r="BL200" s="66"/>
      <c r="BM200" s="66"/>
      <c r="BN200" s="66"/>
      <c r="BO200" s="66"/>
      <c r="BP200" s="66"/>
      <c r="BQ200" s="66"/>
      <c r="BR200" s="66"/>
      <c r="BS200" s="66"/>
      <c r="BT200" s="66"/>
      <c r="BU200" s="66"/>
      <c r="BV200" s="66"/>
      <c r="BW200" s="66"/>
      <c r="BX200" s="66"/>
      <c r="BY200" s="66"/>
      <c r="BZ200" s="66"/>
      <c r="CA200" s="66"/>
      <c r="CB200" s="66"/>
      <c r="CC200" s="66"/>
      <c r="CD200" s="66"/>
      <c r="CE200" s="66"/>
      <c r="CF200" s="66"/>
    </row>
    <row r="201" spans="1:85" ht="15.95" customHeight="1" x14ac:dyDescent="0.25">
      <c r="A201" s="5"/>
      <c r="B201" s="98"/>
      <c r="C201" s="98"/>
      <c r="D201" s="98"/>
      <c r="E201" s="98"/>
      <c r="F201" s="98"/>
      <c r="G201" s="98"/>
      <c r="H201" s="98"/>
      <c r="I201" s="98"/>
      <c r="J201" s="98"/>
      <c r="K201" s="98"/>
      <c r="L201" s="98"/>
      <c r="M201" s="98"/>
      <c r="N201" s="98"/>
      <c r="O201" s="98"/>
      <c r="P201" s="98"/>
      <c r="Q201" s="98"/>
      <c r="R201" s="98"/>
      <c r="S201" s="98"/>
      <c r="T201" s="98"/>
      <c r="U201" s="98"/>
      <c r="V201" s="98"/>
      <c r="W201" s="98"/>
      <c r="X201" s="98"/>
      <c r="Y201" s="98"/>
      <c r="Z201" s="98"/>
      <c r="AA201" s="98"/>
      <c r="AB201" s="98"/>
      <c r="AC201" s="98"/>
      <c r="AD201" s="98"/>
      <c r="AE201" s="98"/>
      <c r="AF201" s="98"/>
      <c r="AG201" s="98"/>
      <c r="AH201" s="98"/>
      <c r="AI201" s="98"/>
      <c r="AJ201" s="98"/>
      <c r="AK201" s="98"/>
      <c r="AL201" s="98"/>
      <c r="AM201" s="98"/>
      <c r="AN201" s="98"/>
      <c r="AO201" s="98"/>
      <c r="AP201" s="98"/>
      <c r="AQ201" s="98"/>
      <c r="AR201" s="5"/>
      <c r="AS201" s="66"/>
      <c r="AT201" s="66"/>
      <c r="AU201" s="66"/>
      <c r="AV201" s="66"/>
      <c r="AW201" s="66"/>
      <c r="AX201" s="66"/>
      <c r="AY201" s="66"/>
      <c r="AZ201" s="66"/>
      <c r="BA201" s="66"/>
      <c r="BB201" s="66"/>
      <c r="BC201" s="66"/>
      <c r="BD201" s="66"/>
      <c r="BE201" s="66"/>
      <c r="BF201" s="66"/>
      <c r="BG201" s="66"/>
      <c r="BH201" s="66"/>
      <c r="BI201" s="66"/>
      <c r="BJ201" s="66"/>
      <c r="BK201" s="66"/>
      <c r="BL201" s="66"/>
      <c r="BM201" s="66"/>
      <c r="BN201" s="66"/>
      <c r="BO201" s="66"/>
      <c r="BP201" s="66"/>
      <c r="BQ201" s="66"/>
      <c r="BR201" s="66"/>
      <c r="BS201" s="66"/>
      <c r="BT201" s="66"/>
      <c r="BU201" s="66"/>
      <c r="BV201" s="66"/>
      <c r="BW201" s="66"/>
      <c r="BX201" s="66"/>
      <c r="BY201" s="66"/>
      <c r="BZ201" s="66"/>
      <c r="CA201" s="66"/>
      <c r="CB201" s="66"/>
      <c r="CC201" s="66"/>
      <c r="CD201" s="66"/>
      <c r="CE201" s="66"/>
      <c r="CF201" s="66"/>
      <c r="CG201" s="5"/>
    </row>
    <row r="202" spans="1:85" ht="15.75" customHeight="1" x14ac:dyDescent="0.25">
      <c r="A202" s="5"/>
      <c r="B202" s="98"/>
      <c r="C202" s="102"/>
      <c r="D202" s="102"/>
      <c r="E202" s="102"/>
      <c r="F202" s="102"/>
      <c r="G202" s="102"/>
      <c r="H202" s="102"/>
      <c r="I202" s="102"/>
      <c r="J202" s="102"/>
      <c r="K202" s="102"/>
      <c r="L202" s="102"/>
      <c r="M202" s="102"/>
      <c r="N202" s="102"/>
      <c r="O202" s="102"/>
      <c r="P202" s="102"/>
      <c r="Q202" s="102"/>
      <c r="R202" s="102"/>
      <c r="S202" s="102"/>
      <c r="T202" s="102"/>
      <c r="U202" s="102"/>
      <c r="V202" s="102"/>
      <c r="W202" s="102"/>
      <c r="X202" s="102"/>
      <c r="Y202" s="102"/>
      <c r="Z202" s="102"/>
      <c r="AA202" s="102"/>
      <c r="AB202" s="102"/>
      <c r="AC202" s="102"/>
      <c r="AD202" s="102"/>
      <c r="AE202" s="102"/>
      <c r="AF202" s="102"/>
      <c r="AG202" s="102"/>
      <c r="AH202" s="102"/>
      <c r="AI202" s="102"/>
      <c r="AJ202" s="102"/>
      <c r="AK202" s="103"/>
      <c r="AL202" s="103"/>
      <c r="AM202" s="103"/>
      <c r="AN202" s="103"/>
      <c r="AO202" s="98"/>
      <c r="AP202" s="98"/>
      <c r="AQ202" s="98"/>
      <c r="AR202" s="5"/>
      <c r="AS202" s="5"/>
      <c r="AT202" s="5"/>
      <c r="AU202" s="5"/>
      <c r="AV202" s="5"/>
      <c r="AW202" s="5"/>
      <c r="AX202" s="5"/>
      <c r="AY202" s="5"/>
      <c r="AZ202" s="5"/>
      <c r="BA202" s="5"/>
      <c r="BB202" s="5"/>
      <c r="BC202" s="5"/>
      <c r="BD202" s="5"/>
      <c r="BE202" s="5"/>
      <c r="BF202" s="5"/>
      <c r="BG202" s="5"/>
      <c r="BH202" s="5"/>
      <c r="BI202" s="5"/>
      <c r="BJ202" s="5"/>
      <c r="BK202" s="5"/>
      <c r="BL202" s="5"/>
      <c r="BM202" s="5"/>
      <c r="BN202" s="5"/>
      <c r="BO202" s="5"/>
      <c r="BP202" s="5"/>
      <c r="BQ202" s="5"/>
      <c r="BR202" s="5"/>
      <c r="BS202" s="5"/>
      <c r="BT202" s="5"/>
      <c r="BU202" s="5"/>
      <c r="BV202" s="5"/>
      <c r="BW202" s="5"/>
      <c r="BX202" s="5"/>
      <c r="BY202" s="5"/>
      <c r="BZ202" s="5"/>
      <c r="CA202" s="5"/>
      <c r="CB202" s="5"/>
      <c r="CC202" s="5"/>
      <c r="CD202" s="5"/>
      <c r="CE202" s="5"/>
      <c r="CF202" s="5"/>
      <c r="CG202" s="5"/>
    </row>
    <row r="203" spans="1:85" ht="15.95" customHeight="1" x14ac:dyDescent="0.25">
      <c r="A203" s="5"/>
      <c r="B203" s="8"/>
      <c r="C203" s="433" t="s">
        <v>221</v>
      </c>
      <c r="D203" s="433"/>
      <c r="E203" s="433"/>
      <c r="F203" s="433"/>
      <c r="G203" s="433"/>
      <c r="H203" s="433"/>
      <c r="I203" s="433"/>
      <c r="J203" s="433"/>
      <c r="K203" s="433"/>
      <c r="L203" s="433"/>
      <c r="M203" s="433"/>
      <c r="N203" s="433"/>
      <c r="O203" s="433"/>
      <c r="P203" s="433"/>
      <c r="Q203" s="8"/>
      <c r="R203" s="434" t="s">
        <v>480</v>
      </c>
      <c r="S203" s="434"/>
      <c r="T203" s="434"/>
      <c r="U203" s="434"/>
      <c r="V203" s="434"/>
      <c r="W203" s="434"/>
      <c r="X203" s="434"/>
      <c r="Y203" s="434"/>
      <c r="Z203" s="434"/>
      <c r="AA203" s="434"/>
      <c r="AB203" s="434"/>
      <c r="AC203" s="434"/>
      <c r="AD203" s="434"/>
      <c r="AE203" s="434"/>
      <c r="AF203" s="434"/>
      <c r="AG203" s="8"/>
      <c r="AH203" s="8"/>
      <c r="AI203" s="8"/>
      <c r="AJ203" s="8"/>
      <c r="AK203" s="8"/>
      <c r="AL203" s="8"/>
      <c r="AM203" s="8"/>
      <c r="AN203" s="8"/>
      <c r="AO203" s="8"/>
      <c r="AP203" s="8"/>
      <c r="AQ203" s="8"/>
      <c r="AR203" s="5"/>
      <c r="AT203" s="89"/>
      <c r="AU203" s="89"/>
      <c r="AV203" s="89"/>
      <c r="AW203" s="89"/>
      <c r="AX203" s="89"/>
      <c r="AY203" s="89"/>
      <c r="AZ203" s="89"/>
      <c r="BA203" s="89"/>
      <c r="BB203" s="89"/>
      <c r="BC203" s="89"/>
      <c r="BD203" s="89"/>
      <c r="BE203" s="89"/>
      <c r="BF203" s="89"/>
      <c r="BG203" s="89"/>
      <c r="BH203" s="89"/>
      <c r="BI203" s="89"/>
      <c r="BJ203" s="89"/>
      <c r="BK203" s="89"/>
      <c r="BL203" s="89"/>
      <c r="BM203" s="89"/>
      <c r="BN203" s="89"/>
      <c r="BO203" s="89"/>
      <c r="BP203" s="89"/>
      <c r="BQ203" s="89"/>
      <c r="BR203" s="89"/>
      <c r="BS203" s="89"/>
      <c r="BT203" s="89"/>
      <c r="BU203" s="89"/>
      <c r="BV203" s="89"/>
      <c r="BW203" s="89"/>
      <c r="BX203" s="89"/>
      <c r="BY203" s="89"/>
      <c r="BZ203" s="505"/>
      <c r="CA203" s="505"/>
      <c r="CB203" s="505"/>
      <c r="CE203" s="5"/>
      <c r="CF203" s="5"/>
      <c r="CG203" s="5"/>
    </row>
    <row r="204" spans="1:85" ht="15.95" customHeight="1" x14ac:dyDescent="0.25">
      <c r="A204" s="5"/>
      <c r="B204" s="8"/>
      <c r="C204" s="433"/>
      <c r="D204" s="433"/>
      <c r="E204" s="433"/>
      <c r="F204" s="433"/>
      <c r="G204" s="433"/>
      <c r="H204" s="433"/>
      <c r="I204" s="433"/>
      <c r="J204" s="433"/>
      <c r="K204" s="433"/>
      <c r="L204" s="433"/>
      <c r="M204" s="433"/>
      <c r="N204" s="433"/>
      <c r="O204" s="433"/>
      <c r="P204" s="433"/>
      <c r="Q204" s="8"/>
      <c r="R204" s="434"/>
      <c r="S204" s="434"/>
      <c r="T204" s="434"/>
      <c r="U204" s="434"/>
      <c r="V204" s="434"/>
      <c r="W204" s="434"/>
      <c r="X204" s="434"/>
      <c r="Y204" s="434"/>
      <c r="Z204" s="434"/>
      <c r="AA204" s="434"/>
      <c r="AB204" s="434"/>
      <c r="AC204" s="434"/>
      <c r="AD204" s="434"/>
      <c r="AE204" s="434"/>
      <c r="AF204" s="434"/>
      <c r="AG204" s="8"/>
      <c r="AH204" s="8"/>
      <c r="AI204" s="8"/>
      <c r="AJ204" s="8"/>
      <c r="AK204" s="8"/>
      <c r="AL204" s="8"/>
      <c r="AM204" s="8"/>
      <c r="AN204" s="8"/>
      <c r="AO204" s="8"/>
      <c r="AP204" s="8"/>
      <c r="AQ204" s="8"/>
      <c r="AR204" s="5"/>
      <c r="AT204" s="5"/>
      <c r="AU204" s="5"/>
      <c r="AV204" s="5"/>
      <c r="AW204" s="5"/>
      <c r="AX204" s="5"/>
      <c r="AY204" s="5"/>
      <c r="AZ204" s="5"/>
      <c r="BA204" s="5"/>
      <c r="BB204" s="5"/>
      <c r="BC204" s="5"/>
      <c r="BD204" s="5"/>
      <c r="BE204" s="5"/>
      <c r="BF204" s="5"/>
      <c r="BG204" s="5"/>
      <c r="BH204" s="5"/>
      <c r="BI204" s="5"/>
      <c r="BJ204" s="5"/>
      <c r="BK204" s="5"/>
      <c r="BL204" s="5"/>
      <c r="BM204" s="5"/>
      <c r="BN204" s="5"/>
      <c r="BO204" s="5"/>
      <c r="BP204" s="5"/>
      <c r="BQ204" s="5"/>
      <c r="BR204" s="5"/>
      <c r="BS204" s="5"/>
      <c r="BT204" s="5"/>
      <c r="BU204" s="5"/>
      <c r="BV204" s="5"/>
      <c r="BW204" s="5"/>
      <c r="BX204" s="5"/>
      <c r="BY204" s="5"/>
      <c r="BZ204" s="5"/>
      <c r="CA204" s="5"/>
      <c r="CB204" s="5"/>
      <c r="CC204" s="5"/>
      <c r="CD204" s="5"/>
      <c r="CE204" s="5"/>
      <c r="CF204" s="5"/>
      <c r="CG204" s="5"/>
    </row>
    <row r="205" spans="1:85" ht="15.95" customHeight="1" x14ac:dyDescent="0.25">
      <c r="A205" s="5"/>
      <c r="B205" s="8"/>
      <c r="C205" s="8"/>
      <c r="D205" s="8"/>
      <c r="E205" s="8"/>
      <c r="F205" s="8"/>
      <c r="G205" s="8"/>
      <c r="H205" s="8"/>
      <c r="I205" s="8"/>
      <c r="J205" s="8"/>
      <c r="K205" s="8"/>
      <c r="L205" s="8"/>
      <c r="M205" s="8"/>
      <c r="N205" s="8"/>
      <c r="O205" s="8"/>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5"/>
      <c r="AT205" s="516"/>
      <c r="AU205" s="516"/>
      <c r="AV205" s="516"/>
      <c r="AW205" s="516"/>
      <c r="AX205" s="516"/>
      <c r="AY205" s="90"/>
      <c r="AZ205" s="90"/>
      <c r="BA205" s="90"/>
      <c r="BB205" s="90"/>
      <c r="BC205" s="90"/>
      <c r="BD205" s="90"/>
      <c r="BE205" s="90"/>
      <c r="BF205" s="90"/>
      <c r="BG205" s="90"/>
      <c r="BH205" s="90"/>
      <c r="BI205" s="90"/>
      <c r="BJ205" s="90"/>
      <c r="BK205" s="90"/>
      <c r="BL205" s="90"/>
      <c r="BM205" s="90"/>
      <c r="BN205" s="90"/>
      <c r="BO205" s="90"/>
      <c r="BP205" s="90"/>
      <c r="BQ205" s="90"/>
      <c r="BR205" s="90"/>
      <c r="BS205" s="90"/>
      <c r="BT205" s="90"/>
      <c r="BU205" s="90"/>
      <c r="BV205" s="90"/>
      <c r="BW205" s="90"/>
      <c r="BX205" s="90"/>
      <c r="BY205" s="90"/>
      <c r="BZ205" s="90"/>
      <c r="CA205" s="90"/>
      <c r="CB205" s="90"/>
      <c r="CC205" s="90"/>
      <c r="CD205" s="90"/>
      <c r="CE205" s="90"/>
      <c r="CF205" s="76"/>
      <c r="CG205" s="5"/>
    </row>
    <row r="206" spans="1:85" ht="15.95" customHeight="1" x14ac:dyDescent="0.25">
      <c r="A206" s="5"/>
      <c r="B206" s="8"/>
      <c r="C206" s="8"/>
      <c r="D206" s="435" t="s">
        <v>486</v>
      </c>
      <c r="E206" s="435"/>
      <c r="F206" s="435"/>
      <c r="G206" s="435"/>
      <c r="H206" s="435"/>
      <c r="I206" s="435"/>
      <c r="J206" s="435"/>
      <c r="K206" s="435"/>
      <c r="L206" s="435"/>
      <c r="M206" s="435"/>
      <c r="N206" s="435"/>
      <c r="O206" s="435"/>
      <c r="P206" s="435"/>
      <c r="Q206" s="435"/>
      <c r="R206" s="435"/>
      <c r="S206" s="435"/>
      <c r="T206" s="435"/>
      <c r="U206" s="435"/>
      <c r="V206" s="435"/>
      <c r="W206" s="435"/>
      <c r="X206" s="435"/>
      <c r="Y206" s="435"/>
      <c r="Z206" s="435"/>
      <c r="AA206" s="435"/>
      <c r="AB206" s="435"/>
      <c r="AC206" s="435"/>
      <c r="AD206" s="435"/>
      <c r="AE206" s="435"/>
      <c r="AF206" s="435"/>
      <c r="AG206" s="435"/>
      <c r="AH206" s="435"/>
      <c r="AI206" s="435"/>
      <c r="AJ206" s="435"/>
      <c r="AK206" s="435"/>
      <c r="AL206" s="435"/>
      <c r="AM206" s="435"/>
      <c r="AN206" s="435"/>
      <c r="AO206" s="435"/>
      <c r="AP206" s="88"/>
      <c r="AQ206" s="8"/>
      <c r="AR206" s="5"/>
      <c r="AT206" s="5"/>
      <c r="AU206" s="5"/>
      <c r="AV206" s="5"/>
      <c r="AW206" s="5"/>
      <c r="AX206" s="5"/>
      <c r="AY206" s="90"/>
      <c r="AZ206" s="90"/>
      <c r="BA206" s="90"/>
      <c r="BB206" s="90"/>
      <c r="BC206" s="90"/>
      <c r="BD206" s="90"/>
      <c r="BE206" s="90"/>
      <c r="BF206" s="90"/>
      <c r="BG206" s="90"/>
      <c r="BH206" s="90"/>
      <c r="BI206" s="90"/>
      <c r="BJ206" s="90"/>
      <c r="BK206" s="90"/>
      <c r="BL206" s="90"/>
      <c r="BM206" s="90"/>
      <c r="BN206" s="90"/>
      <c r="BO206" s="90"/>
      <c r="BP206" s="90"/>
      <c r="BQ206" s="90"/>
      <c r="BR206" s="90"/>
      <c r="BS206" s="90"/>
      <c r="BT206" s="90"/>
      <c r="BU206" s="90"/>
      <c r="BV206" s="90"/>
      <c r="BW206" s="90"/>
      <c r="BX206" s="90"/>
      <c r="BY206" s="90"/>
      <c r="BZ206" s="90"/>
      <c r="CA206" s="90"/>
      <c r="CB206" s="90"/>
      <c r="CC206" s="90"/>
      <c r="CD206" s="90"/>
      <c r="CE206" s="90"/>
      <c r="CF206" s="76"/>
      <c r="CG206" s="5"/>
    </row>
    <row r="207" spans="1:85" ht="15.95" customHeight="1" x14ac:dyDescent="0.25">
      <c r="A207" s="5"/>
      <c r="B207" s="8"/>
      <c r="C207" s="8"/>
      <c r="D207" s="435"/>
      <c r="E207" s="435"/>
      <c r="F207" s="435"/>
      <c r="G207" s="435"/>
      <c r="H207" s="435"/>
      <c r="I207" s="435"/>
      <c r="J207" s="435"/>
      <c r="K207" s="435"/>
      <c r="L207" s="435"/>
      <c r="M207" s="435"/>
      <c r="N207" s="435"/>
      <c r="O207" s="435"/>
      <c r="P207" s="435"/>
      <c r="Q207" s="435"/>
      <c r="R207" s="435"/>
      <c r="S207" s="435"/>
      <c r="T207" s="435"/>
      <c r="U207" s="435"/>
      <c r="V207" s="435"/>
      <c r="W207" s="435"/>
      <c r="X207" s="435"/>
      <c r="Y207" s="435"/>
      <c r="Z207" s="435"/>
      <c r="AA207" s="435"/>
      <c r="AB207" s="435"/>
      <c r="AC207" s="435"/>
      <c r="AD207" s="435"/>
      <c r="AE207" s="435"/>
      <c r="AF207" s="435"/>
      <c r="AG207" s="435"/>
      <c r="AH207" s="435"/>
      <c r="AI207" s="435"/>
      <c r="AJ207" s="435"/>
      <c r="AK207" s="435"/>
      <c r="AL207" s="435"/>
      <c r="AM207" s="435"/>
      <c r="AN207" s="435"/>
      <c r="AO207" s="435"/>
      <c r="AP207" s="88"/>
      <c r="AQ207" s="8"/>
      <c r="AR207" s="5"/>
      <c r="AT207" s="5"/>
      <c r="AU207" s="5"/>
      <c r="AV207" s="5"/>
      <c r="AW207" s="5"/>
      <c r="AX207" s="5"/>
      <c r="AY207" s="90"/>
      <c r="AZ207" s="90"/>
      <c r="BA207" s="90"/>
      <c r="BB207" s="90"/>
      <c r="BC207" s="90"/>
      <c r="BD207" s="90"/>
      <c r="BE207" s="90"/>
      <c r="BF207" s="90"/>
      <c r="BG207" s="90"/>
      <c r="BH207" s="90"/>
      <c r="BI207" s="90"/>
      <c r="BJ207" s="90"/>
      <c r="BK207" s="90"/>
      <c r="BL207" s="90"/>
      <c r="BM207" s="90"/>
      <c r="BN207" s="90"/>
      <c r="BO207" s="90"/>
      <c r="BP207" s="90"/>
      <c r="BQ207" s="90"/>
      <c r="BR207" s="90"/>
      <c r="BS207" s="90"/>
      <c r="BT207" s="90"/>
      <c r="BU207" s="90"/>
      <c r="BV207" s="90"/>
      <c r="BW207" s="90"/>
      <c r="BX207" s="90"/>
      <c r="BY207" s="90"/>
      <c r="BZ207" s="90"/>
      <c r="CA207" s="90"/>
      <c r="CB207" s="90"/>
      <c r="CC207" s="90"/>
      <c r="CD207" s="90"/>
      <c r="CE207" s="90"/>
      <c r="CF207" s="76"/>
      <c r="CG207" s="5"/>
    </row>
    <row r="208" spans="1:85" ht="15.95" customHeight="1" x14ac:dyDescent="0.25">
      <c r="A208" s="5"/>
      <c r="B208" s="8"/>
      <c r="C208" s="8"/>
      <c r="D208" s="96"/>
      <c r="E208" s="96"/>
      <c r="F208" s="96"/>
      <c r="G208" s="96"/>
      <c r="H208" s="96"/>
      <c r="I208" s="96"/>
      <c r="J208" s="96"/>
      <c r="K208" s="96"/>
      <c r="L208" s="96"/>
      <c r="M208" s="96"/>
      <c r="N208" s="96"/>
      <c r="O208" s="96"/>
      <c r="P208" s="96"/>
      <c r="Q208" s="96"/>
      <c r="R208" s="96"/>
      <c r="S208" s="96"/>
      <c r="T208" s="96"/>
      <c r="U208" s="96"/>
      <c r="V208" s="96"/>
      <c r="W208" s="96"/>
      <c r="X208" s="96"/>
      <c r="Y208" s="96"/>
      <c r="Z208" s="96"/>
      <c r="AA208" s="96"/>
      <c r="AB208" s="96"/>
      <c r="AC208" s="96"/>
      <c r="AD208" s="96"/>
      <c r="AE208" s="96"/>
      <c r="AF208" s="96"/>
      <c r="AG208" s="96"/>
      <c r="AH208" s="96"/>
      <c r="AI208" s="96"/>
      <c r="AJ208" s="96"/>
      <c r="AK208" s="96"/>
      <c r="AL208" s="96"/>
      <c r="AM208" s="96"/>
      <c r="AN208" s="96"/>
      <c r="AO208" s="96"/>
      <c r="AP208" s="88"/>
      <c r="AQ208" s="8"/>
      <c r="AR208" s="5"/>
      <c r="AT208" s="5"/>
      <c r="AU208" s="5"/>
      <c r="AV208" s="5"/>
      <c r="AW208" s="5"/>
      <c r="AX208" s="5"/>
      <c r="AY208" s="90"/>
      <c r="AZ208" s="90"/>
      <c r="BA208" s="90"/>
      <c r="BB208" s="90"/>
      <c r="BC208" s="90"/>
      <c r="BD208" s="90"/>
      <c r="BE208" s="90"/>
      <c r="BF208" s="90"/>
      <c r="BG208" s="90"/>
      <c r="BH208" s="90"/>
      <c r="BI208" s="90"/>
      <c r="BJ208" s="90"/>
      <c r="BK208" s="90"/>
      <c r="BL208" s="90"/>
      <c r="BM208" s="90"/>
      <c r="BN208" s="90"/>
      <c r="BO208" s="90"/>
      <c r="BP208" s="90"/>
      <c r="BQ208" s="90"/>
      <c r="BR208" s="90"/>
      <c r="BS208" s="90"/>
      <c r="BT208" s="90"/>
      <c r="BU208" s="90"/>
      <c r="BV208" s="90"/>
      <c r="BW208" s="90"/>
      <c r="BX208" s="90"/>
      <c r="BY208" s="90"/>
      <c r="BZ208" s="90"/>
      <c r="CA208" s="90"/>
      <c r="CB208" s="90"/>
      <c r="CC208" s="90"/>
      <c r="CD208" s="90"/>
      <c r="CE208" s="90"/>
      <c r="CF208" s="76"/>
      <c r="CG208" s="5"/>
    </row>
    <row r="209" spans="1:85" ht="15.95" customHeight="1" x14ac:dyDescent="0.25">
      <c r="A209" s="5"/>
      <c r="B209" s="8"/>
      <c r="C209" s="8"/>
      <c r="D209" s="431" t="s">
        <v>210</v>
      </c>
      <c r="E209" s="431"/>
      <c r="F209" s="431"/>
      <c r="G209" s="431"/>
      <c r="H209" s="431"/>
      <c r="I209" s="431"/>
      <c r="J209" s="431"/>
      <c r="K209" s="431"/>
      <c r="L209" s="431"/>
      <c r="M209" s="431"/>
      <c r="N209" s="431"/>
      <c r="O209" s="431"/>
      <c r="P209" s="431"/>
      <c r="Q209" s="431"/>
      <c r="R209" s="431"/>
      <c r="S209" s="431"/>
      <c r="T209" s="431"/>
      <c r="U209" s="431"/>
      <c r="V209" s="431"/>
      <c r="W209" s="431"/>
      <c r="X209" s="431"/>
      <c r="Y209" s="431"/>
      <c r="Z209" s="431"/>
      <c r="AA209" s="431"/>
      <c r="AB209" s="431"/>
      <c r="AC209" s="431"/>
      <c r="AD209" s="431"/>
      <c r="AE209" s="431"/>
      <c r="AF209" s="431"/>
      <c r="AG209" s="431"/>
      <c r="AH209" s="431"/>
      <c r="AI209" s="431"/>
      <c r="AJ209" s="431"/>
      <c r="AK209" s="431"/>
      <c r="AL209" s="431"/>
      <c r="AM209" s="431"/>
      <c r="AN209" s="431"/>
      <c r="AO209" s="431"/>
      <c r="AP209" s="88"/>
      <c r="AQ209" s="8"/>
      <c r="AR209" s="5"/>
      <c r="AT209" s="5"/>
      <c r="AU209" s="5"/>
      <c r="AV209" s="5"/>
      <c r="AW209" s="5"/>
      <c r="AX209" s="5"/>
      <c r="AY209" s="90"/>
      <c r="AZ209" s="90"/>
      <c r="BA209" s="90"/>
      <c r="BB209" s="90"/>
      <c r="BC209" s="90"/>
      <c r="BD209" s="90"/>
      <c r="BE209" s="90"/>
      <c r="BF209" s="90"/>
      <c r="BG209" s="90"/>
      <c r="BH209" s="90"/>
      <c r="BI209" s="90"/>
      <c r="BJ209" s="90"/>
      <c r="BK209" s="90"/>
      <c r="BL209" s="90"/>
      <c r="BM209" s="90"/>
      <c r="BN209" s="90"/>
      <c r="BO209" s="90"/>
      <c r="BP209" s="90"/>
      <c r="BQ209" s="90"/>
      <c r="BR209" s="90"/>
      <c r="BS209" s="90"/>
      <c r="BT209" s="90"/>
      <c r="BU209" s="90"/>
      <c r="BV209" s="90"/>
      <c r="BW209" s="90"/>
      <c r="BX209" s="90"/>
      <c r="BY209" s="90"/>
      <c r="BZ209" s="90"/>
      <c r="CA209" s="90"/>
      <c r="CB209" s="90"/>
      <c r="CC209" s="90"/>
      <c r="CD209" s="90"/>
      <c r="CE209" s="90"/>
      <c r="CF209" s="76"/>
      <c r="CG209" s="5"/>
    </row>
    <row r="210" spans="1:85" ht="15.95" customHeight="1" x14ac:dyDescent="0.25">
      <c r="A210" s="5"/>
      <c r="B210" s="8"/>
      <c r="C210" s="8"/>
      <c r="D210" s="428" t="s">
        <v>217</v>
      </c>
      <c r="E210" s="428"/>
      <c r="F210" s="428"/>
      <c r="G210" s="428"/>
      <c r="H210" s="428"/>
      <c r="I210" s="428"/>
      <c r="J210" s="428"/>
      <c r="K210" s="428"/>
      <c r="L210" s="428"/>
      <c r="M210" s="428"/>
      <c r="N210" s="428"/>
      <c r="O210" s="428"/>
      <c r="P210" s="428"/>
      <c r="Q210" s="428"/>
      <c r="R210" s="428"/>
      <c r="S210" s="428"/>
      <c r="T210" s="428"/>
      <c r="U210" s="428"/>
      <c r="V210" s="428"/>
      <c r="W210" s="428"/>
      <c r="X210" s="428"/>
      <c r="Y210" s="428"/>
      <c r="Z210" s="428"/>
      <c r="AA210" s="428"/>
      <c r="AB210" s="428"/>
      <c r="AC210" s="428"/>
      <c r="AD210" s="428"/>
      <c r="AE210" s="428"/>
      <c r="AF210" s="428"/>
      <c r="AG210" s="428"/>
      <c r="AH210" s="428"/>
      <c r="AI210" s="428"/>
      <c r="AJ210" s="428"/>
      <c r="AK210" s="428"/>
      <c r="AL210" s="428"/>
      <c r="AM210" s="428"/>
      <c r="AN210" s="428"/>
      <c r="AO210" s="428"/>
      <c r="AP210" s="88"/>
      <c r="AQ210" s="8"/>
      <c r="AR210" s="5"/>
      <c r="AS210" s="5"/>
      <c r="AT210" s="5"/>
      <c r="AU210" s="5"/>
      <c r="AV210" s="5"/>
      <c r="AW210" s="5"/>
      <c r="AX210" s="5"/>
      <c r="AY210" s="5"/>
      <c r="AZ210" s="5"/>
      <c r="BA210" s="5"/>
      <c r="BB210" s="5"/>
      <c r="BC210" s="5"/>
      <c r="BD210" s="5"/>
      <c r="BE210" s="5"/>
      <c r="BF210" s="5"/>
      <c r="BG210" s="5"/>
      <c r="BH210" s="5"/>
      <c r="BI210" s="5"/>
      <c r="BJ210" s="5"/>
      <c r="BK210" s="5"/>
      <c r="BL210" s="5"/>
      <c r="BM210" s="5"/>
      <c r="BN210" s="5"/>
      <c r="BO210" s="5"/>
      <c r="BP210" s="5"/>
      <c r="BQ210" s="5"/>
      <c r="BR210" s="5"/>
      <c r="BS210" s="5"/>
      <c r="BT210" s="5"/>
      <c r="BU210" s="5"/>
      <c r="BV210" s="5"/>
      <c r="BW210" s="5"/>
      <c r="BX210" s="5"/>
      <c r="BY210" s="5"/>
      <c r="BZ210" s="5"/>
      <c r="CA210" s="5"/>
      <c r="CB210" s="5"/>
      <c r="CC210" s="5"/>
      <c r="CD210" s="5"/>
      <c r="CE210" s="5"/>
      <c r="CF210" s="5"/>
      <c r="CG210" s="5"/>
    </row>
    <row r="211" spans="1:85" ht="15.95" customHeight="1" x14ac:dyDescent="0.25">
      <c r="A211" s="5"/>
      <c r="B211" s="8"/>
      <c r="C211" s="8"/>
      <c r="D211" s="430" t="s">
        <v>213</v>
      </c>
      <c r="E211" s="430"/>
      <c r="F211" s="430"/>
      <c r="G211" s="430"/>
      <c r="H211" s="430"/>
      <c r="I211" s="430"/>
      <c r="J211" s="430"/>
      <c r="K211" s="430"/>
      <c r="L211" s="430"/>
      <c r="M211" s="430"/>
      <c r="N211" s="430"/>
      <c r="O211" s="430"/>
      <c r="P211" s="430"/>
      <c r="Q211" s="430"/>
      <c r="R211" s="430"/>
      <c r="S211" s="430"/>
      <c r="T211" s="430"/>
      <c r="U211" s="430"/>
      <c r="V211" s="430"/>
      <c r="W211" s="430"/>
      <c r="X211" s="430"/>
      <c r="Y211" s="430"/>
      <c r="Z211" s="430"/>
      <c r="AA211" s="430"/>
      <c r="AB211" s="430"/>
      <c r="AC211" s="430"/>
      <c r="AD211" s="430"/>
      <c r="AE211" s="430"/>
      <c r="AF211" s="430"/>
      <c r="AG211" s="430"/>
      <c r="AH211" s="430"/>
      <c r="AI211" s="430"/>
      <c r="AJ211" s="430"/>
      <c r="AK211" s="430"/>
      <c r="AL211" s="430"/>
      <c r="AM211" s="430"/>
      <c r="AN211" s="430"/>
      <c r="AO211" s="430"/>
      <c r="AP211" s="88"/>
      <c r="AQ211" s="8"/>
      <c r="AR211" s="5"/>
      <c r="AS211" s="5"/>
      <c r="AT211" s="5"/>
      <c r="AU211" s="5"/>
      <c r="AV211" s="5"/>
      <c r="AW211" s="5"/>
      <c r="AX211" s="5"/>
      <c r="AY211" s="5"/>
      <c r="AZ211" s="5"/>
      <c r="BA211" s="5"/>
      <c r="BB211" s="5"/>
      <c r="BC211" s="5"/>
      <c r="BD211" s="5"/>
      <c r="BE211" s="5"/>
      <c r="BF211" s="5"/>
      <c r="BG211" s="5"/>
      <c r="BH211" s="5"/>
      <c r="BI211" s="5"/>
      <c r="BJ211" s="5"/>
      <c r="BK211" s="5"/>
      <c r="BL211" s="5"/>
      <c r="BM211" s="5"/>
      <c r="BN211" s="5"/>
      <c r="BO211" s="5"/>
      <c r="BP211" s="5"/>
      <c r="BQ211" s="5"/>
      <c r="BR211" s="5"/>
      <c r="BS211" s="5"/>
      <c r="BT211" s="5"/>
      <c r="BU211" s="5"/>
      <c r="BV211" s="5"/>
      <c r="BW211" s="5"/>
      <c r="BX211" s="5"/>
      <c r="BY211" s="5"/>
      <c r="BZ211" s="5"/>
      <c r="CA211" s="5"/>
      <c r="CB211" s="5"/>
      <c r="CC211" s="5"/>
      <c r="CD211" s="5"/>
      <c r="CE211" s="5"/>
      <c r="CF211" s="5"/>
      <c r="CG211" s="5"/>
    </row>
    <row r="212" spans="1:85" ht="15.95" customHeight="1" x14ac:dyDescent="0.3">
      <c r="A212" s="5"/>
      <c r="B212" s="8"/>
      <c r="C212" s="8"/>
      <c r="D212" s="88"/>
      <c r="E212" s="88"/>
      <c r="F212" s="88"/>
      <c r="G212" s="88"/>
      <c r="H212" s="88"/>
      <c r="I212" s="88"/>
      <c r="J212" s="88"/>
      <c r="K212" s="88"/>
      <c r="L212" s="88"/>
      <c r="M212" s="88"/>
      <c r="N212" s="88"/>
      <c r="O212" s="88"/>
      <c r="P212" s="88"/>
      <c r="Q212" s="88"/>
      <c r="R212" s="88"/>
      <c r="S212" s="88"/>
      <c r="T212" s="88"/>
      <c r="U212" s="88"/>
      <c r="V212" s="88"/>
      <c r="W212" s="88"/>
      <c r="X212" s="88"/>
      <c r="Y212" s="88"/>
      <c r="Z212" s="88"/>
      <c r="AA212" s="88"/>
      <c r="AB212" s="88"/>
      <c r="AC212" s="88"/>
      <c r="AD212" s="88"/>
      <c r="AE212" s="88"/>
      <c r="AF212" s="88"/>
      <c r="AG212" s="88"/>
      <c r="AH212" s="88"/>
      <c r="AI212" s="88"/>
      <c r="AJ212" s="88"/>
      <c r="AK212" s="88"/>
      <c r="AL212" s="88"/>
      <c r="AM212" s="88"/>
      <c r="AN212" s="88"/>
      <c r="AO212" s="88"/>
      <c r="AP212" s="88"/>
      <c r="AQ212" s="8"/>
      <c r="AR212" s="5"/>
      <c r="AS212" s="91"/>
      <c r="AT212" s="91"/>
      <c r="AU212" s="91"/>
      <c r="AV212" s="91"/>
      <c r="AW212" s="91"/>
      <c r="AX212" s="91"/>
      <c r="AY212" s="91"/>
      <c r="AZ212" s="91"/>
      <c r="BA212" s="91"/>
      <c r="BB212" s="91"/>
      <c r="BC212" s="91"/>
      <c r="BD212" s="91"/>
      <c r="BE212" s="91"/>
      <c r="BF212" s="91"/>
      <c r="BG212" s="91"/>
      <c r="BH212" s="91"/>
      <c r="BI212" s="91"/>
      <c r="BJ212" s="91"/>
      <c r="BK212" s="91"/>
      <c r="BL212" s="91"/>
      <c r="BM212" s="91"/>
      <c r="BN212" s="91"/>
      <c r="BO212" s="91"/>
      <c r="BP212" s="91"/>
      <c r="BQ212" s="91"/>
      <c r="BR212" s="91"/>
      <c r="BS212" s="91"/>
      <c r="BT212" s="91"/>
      <c r="BU212" s="91"/>
      <c r="BV212" s="520"/>
      <c r="BW212" s="520"/>
      <c r="BX212" s="520"/>
      <c r="BY212" s="520"/>
      <c r="BZ212" s="92"/>
      <c r="CB212" s="18"/>
      <c r="CC212" s="18"/>
      <c r="CD212" s="18"/>
      <c r="CE212" s="18"/>
      <c r="CF212" s="5"/>
      <c r="CG212" s="5"/>
    </row>
    <row r="213" spans="1:85" ht="15.95" customHeight="1" x14ac:dyDescent="0.25">
      <c r="A213" s="5"/>
      <c r="B213" s="8"/>
      <c r="C213" s="8"/>
      <c r="D213" s="431" t="s">
        <v>618</v>
      </c>
      <c r="E213" s="431"/>
      <c r="F213" s="431"/>
      <c r="G213" s="431"/>
      <c r="H213" s="431"/>
      <c r="I213" s="431"/>
      <c r="J213" s="431"/>
      <c r="K213" s="431"/>
      <c r="L213" s="431"/>
      <c r="M213" s="431"/>
      <c r="N213" s="431"/>
      <c r="O213" s="431"/>
      <c r="P213" s="431"/>
      <c r="Q213" s="431"/>
      <c r="R213" s="431"/>
      <c r="S213" s="431"/>
      <c r="T213" s="431"/>
      <c r="U213" s="431"/>
      <c r="V213" s="431"/>
      <c r="W213" s="431"/>
      <c r="X213" s="431"/>
      <c r="Y213" s="431"/>
      <c r="Z213" s="431"/>
      <c r="AA213" s="431"/>
      <c r="AB213" s="431"/>
      <c r="AC213" s="431"/>
      <c r="AD213" s="431"/>
      <c r="AE213" s="431"/>
      <c r="AF213" s="431"/>
      <c r="AG213" s="431"/>
      <c r="AH213" s="431"/>
      <c r="AI213" s="431"/>
      <c r="AJ213" s="431"/>
      <c r="AK213" s="431"/>
      <c r="AL213" s="431"/>
      <c r="AM213" s="431"/>
      <c r="AN213" s="431"/>
      <c r="AO213" s="431"/>
      <c r="AP213" s="88"/>
      <c r="AQ213" s="8"/>
      <c r="AR213" s="5"/>
      <c r="AS213" s="93"/>
      <c r="AT213" s="94"/>
      <c r="AU213" s="94"/>
      <c r="AV213" s="94"/>
      <c r="AW213" s="94"/>
      <c r="AX213" s="94"/>
      <c r="AY213" s="94"/>
      <c r="AZ213" s="94"/>
      <c r="BA213" s="94"/>
      <c r="BB213" s="94"/>
      <c r="BC213" s="94"/>
      <c r="BD213" s="94"/>
      <c r="BE213" s="94"/>
      <c r="BF213" s="94"/>
      <c r="BG213" s="94"/>
      <c r="BH213" s="94"/>
      <c r="BI213" s="94"/>
      <c r="BJ213" s="521"/>
      <c r="BK213" s="521"/>
      <c r="BL213" s="521"/>
      <c r="BM213" s="521"/>
      <c r="BN213" s="521"/>
      <c r="BO213" s="93"/>
      <c r="BP213" s="93"/>
      <c r="BQ213" s="93"/>
      <c r="BR213" s="93"/>
      <c r="BS213" s="93"/>
      <c r="BT213" s="93"/>
      <c r="BU213" s="93"/>
      <c r="BV213" s="93"/>
      <c r="BW213" s="93"/>
      <c r="CE213" s="5"/>
      <c r="CF213" s="5"/>
      <c r="CG213" s="5"/>
    </row>
    <row r="214" spans="1:85" ht="15.95" customHeight="1" x14ac:dyDescent="0.25">
      <c r="A214" s="5"/>
      <c r="B214" s="8"/>
      <c r="C214" s="8"/>
      <c r="D214" s="428" t="s">
        <v>487</v>
      </c>
      <c r="E214" s="428"/>
      <c r="F214" s="428"/>
      <c r="G214" s="428"/>
      <c r="H214" s="428"/>
      <c r="I214" s="428"/>
      <c r="J214" s="428"/>
      <c r="K214" s="428"/>
      <c r="L214" s="428"/>
      <c r="M214" s="428"/>
      <c r="N214" s="428"/>
      <c r="O214" s="428"/>
      <c r="P214" s="428"/>
      <c r="Q214" s="428"/>
      <c r="R214" s="428"/>
      <c r="S214" s="428"/>
      <c r="T214" s="428"/>
      <c r="U214" s="428"/>
      <c r="V214" s="428"/>
      <c r="W214" s="428"/>
      <c r="X214" s="428"/>
      <c r="Y214" s="428"/>
      <c r="Z214" s="428"/>
      <c r="AA214" s="428"/>
      <c r="AB214" s="428"/>
      <c r="AC214" s="428"/>
      <c r="AD214" s="428"/>
      <c r="AE214" s="428"/>
      <c r="AF214" s="428"/>
      <c r="AG214" s="428"/>
      <c r="AH214" s="428"/>
      <c r="AI214" s="428"/>
      <c r="AJ214" s="428"/>
      <c r="AK214" s="428"/>
      <c r="AL214" s="428"/>
      <c r="AM214" s="428"/>
      <c r="AN214" s="428"/>
      <c r="AO214" s="428"/>
      <c r="AP214" s="88"/>
      <c r="AQ214" s="8"/>
      <c r="AR214" s="5"/>
      <c r="AS214" s="5"/>
      <c r="AT214" s="5"/>
      <c r="AU214" s="5"/>
      <c r="AV214" s="5"/>
      <c r="AW214" s="5"/>
      <c r="AX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row>
    <row r="215" spans="1:85" ht="15.95" customHeight="1" x14ac:dyDescent="0.25">
      <c r="A215" s="5"/>
      <c r="B215" s="8"/>
      <c r="C215" s="8"/>
      <c r="D215" s="428"/>
      <c r="E215" s="428"/>
      <c r="F215" s="428"/>
      <c r="G215" s="428"/>
      <c r="H215" s="428"/>
      <c r="I215" s="428"/>
      <c r="J215" s="428"/>
      <c r="K215" s="428"/>
      <c r="L215" s="428"/>
      <c r="M215" s="428"/>
      <c r="N215" s="428"/>
      <c r="O215" s="428"/>
      <c r="P215" s="428"/>
      <c r="Q215" s="428"/>
      <c r="R215" s="428"/>
      <c r="S215" s="428"/>
      <c r="T215" s="428"/>
      <c r="U215" s="428"/>
      <c r="V215" s="428"/>
      <c r="W215" s="428"/>
      <c r="X215" s="428"/>
      <c r="Y215" s="428"/>
      <c r="Z215" s="428"/>
      <c r="AA215" s="428"/>
      <c r="AB215" s="428"/>
      <c r="AC215" s="428"/>
      <c r="AD215" s="428"/>
      <c r="AE215" s="428"/>
      <c r="AF215" s="428"/>
      <c r="AG215" s="428"/>
      <c r="AH215" s="428"/>
      <c r="AI215" s="428"/>
      <c r="AJ215" s="428"/>
      <c r="AK215" s="428"/>
      <c r="AL215" s="428"/>
      <c r="AM215" s="428"/>
      <c r="AN215" s="428"/>
      <c r="AO215" s="428"/>
      <c r="AP215" s="88"/>
      <c r="AQ215" s="8"/>
      <c r="AR215" s="5"/>
      <c r="AS215" s="5"/>
      <c r="AT215" s="5"/>
      <c r="AU215" s="5"/>
    </row>
    <row r="216" spans="1:85" ht="15.95" customHeight="1" x14ac:dyDescent="0.25">
      <c r="A216" s="5"/>
      <c r="B216" s="8"/>
      <c r="C216" s="8"/>
      <c r="D216" s="429" t="s">
        <v>601</v>
      </c>
      <c r="E216" s="430"/>
      <c r="F216" s="430"/>
      <c r="G216" s="430"/>
      <c r="H216" s="430"/>
      <c r="I216" s="430"/>
      <c r="J216" s="430"/>
      <c r="K216" s="430"/>
      <c r="L216" s="430"/>
      <c r="M216" s="430"/>
      <c r="N216" s="430"/>
      <c r="O216" s="430"/>
      <c r="P216" s="430"/>
      <c r="Q216" s="430"/>
      <c r="R216" s="430"/>
      <c r="S216" s="430"/>
      <c r="T216" s="430"/>
      <c r="U216" s="430"/>
      <c r="V216" s="430"/>
      <c r="W216" s="430"/>
      <c r="X216" s="430"/>
      <c r="Y216" s="430"/>
      <c r="Z216" s="430"/>
      <c r="AA216" s="430"/>
      <c r="AB216" s="430"/>
      <c r="AC216" s="430"/>
      <c r="AD216" s="430"/>
      <c r="AE216" s="430"/>
      <c r="AF216" s="430"/>
      <c r="AG216" s="430"/>
      <c r="AH216" s="430"/>
      <c r="AI216" s="430"/>
      <c r="AJ216" s="430"/>
      <c r="AK216" s="430"/>
      <c r="AL216" s="430"/>
      <c r="AM216" s="430"/>
      <c r="AN216" s="430"/>
      <c r="AO216" s="430"/>
      <c r="AP216" s="88"/>
      <c r="AQ216" s="8"/>
      <c r="AR216" s="5"/>
      <c r="AS216" s="5"/>
      <c r="AT216" s="5"/>
      <c r="AU216" s="5"/>
    </row>
    <row r="217" spans="1:85" ht="15.95" customHeight="1" x14ac:dyDescent="0.25">
      <c r="A217" s="5"/>
      <c r="B217" s="8"/>
      <c r="C217" s="8"/>
      <c r="D217" s="88"/>
      <c r="E217" s="88"/>
      <c r="F217" s="88"/>
      <c r="G217" s="88"/>
      <c r="H217" s="88"/>
      <c r="I217" s="88"/>
      <c r="J217" s="88"/>
      <c r="K217" s="88"/>
      <c r="L217" s="88"/>
      <c r="M217" s="88"/>
      <c r="N217" s="88"/>
      <c r="O217" s="88"/>
      <c r="P217" s="88"/>
      <c r="Q217" s="88"/>
      <c r="R217" s="88"/>
      <c r="S217" s="88"/>
      <c r="T217" s="88"/>
      <c r="U217" s="88"/>
      <c r="V217" s="88"/>
      <c r="W217" s="88"/>
      <c r="X217" s="88"/>
      <c r="Y217" s="88"/>
      <c r="Z217" s="88"/>
      <c r="AA217" s="88"/>
      <c r="AB217" s="88"/>
      <c r="AC217" s="88"/>
      <c r="AD217" s="88"/>
      <c r="AE217" s="88"/>
      <c r="AF217" s="88"/>
      <c r="AG217" s="88"/>
      <c r="AH217" s="88"/>
      <c r="AI217" s="88"/>
      <c r="AJ217" s="88"/>
      <c r="AK217" s="88"/>
      <c r="AL217" s="88"/>
      <c r="AM217" s="88"/>
      <c r="AN217" s="88"/>
      <c r="AO217" s="88"/>
      <c r="AP217" s="88"/>
      <c r="AQ217" s="8"/>
      <c r="AR217" s="5"/>
      <c r="AS217" s="5"/>
      <c r="AT217" s="5"/>
      <c r="AU217" s="5"/>
    </row>
    <row r="218" spans="1:85" ht="15.95" customHeight="1" x14ac:dyDescent="0.25">
      <c r="A218" s="5"/>
      <c r="B218" s="30"/>
      <c r="C218" s="30"/>
      <c r="D218" s="431" t="s">
        <v>211</v>
      </c>
      <c r="E218" s="431"/>
      <c r="F218" s="431"/>
      <c r="G218" s="431"/>
      <c r="H218" s="431"/>
      <c r="I218" s="431"/>
      <c r="J218" s="431"/>
      <c r="K218" s="431"/>
      <c r="L218" s="431"/>
      <c r="M218" s="431"/>
      <c r="N218" s="431"/>
      <c r="O218" s="431"/>
      <c r="P218" s="431"/>
      <c r="Q218" s="431"/>
      <c r="R218" s="431"/>
      <c r="S218" s="431"/>
      <c r="T218" s="431"/>
      <c r="U218" s="431"/>
      <c r="V218" s="431"/>
      <c r="W218" s="431"/>
      <c r="X218" s="431"/>
      <c r="Y218" s="431"/>
      <c r="Z218" s="431"/>
      <c r="AA218" s="431"/>
      <c r="AB218" s="431"/>
      <c r="AC218" s="431"/>
      <c r="AD218" s="431"/>
      <c r="AE218" s="431"/>
      <c r="AF218" s="431"/>
      <c r="AG218" s="431"/>
      <c r="AH218" s="431"/>
      <c r="AI218" s="431"/>
      <c r="AJ218" s="431"/>
      <c r="AK218" s="431"/>
      <c r="AL218" s="431"/>
      <c r="AM218" s="431"/>
      <c r="AN218" s="431"/>
      <c r="AO218" s="431"/>
      <c r="AP218" s="88"/>
      <c r="AQ218" s="30"/>
      <c r="AR218" s="5"/>
      <c r="AS218" s="5"/>
      <c r="AT218" s="5"/>
      <c r="AU218" s="5"/>
    </row>
    <row r="219" spans="1:85" ht="15.95" customHeight="1" x14ac:dyDescent="0.25">
      <c r="A219" s="5"/>
      <c r="B219" s="8"/>
      <c r="C219" s="6"/>
      <c r="D219" s="428" t="s">
        <v>214</v>
      </c>
      <c r="E219" s="428"/>
      <c r="F219" s="428"/>
      <c r="G219" s="428"/>
      <c r="H219" s="428"/>
      <c r="I219" s="428"/>
      <c r="J219" s="428"/>
      <c r="K219" s="428"/>
      <c r="L219" s="428"/>
      <c r="M219" s="428"/>
      <c r="N219" s="428"/>
      <c r="O219" s="428"/>
      <c r="P219" s="428"/>
      <c r="Q219" s="428"/>
      <c r="R219" s="428"/>
      <c r="S219" s="428"/>
      <c r="T219" s="428"/>
      <c r="U219" s="428"/>
      <c r="V219" s="428"/>
      <c r="W219" s="428"/>
      <c r="X219" s="428"/>
      <c r="Y219" s="428"/>
      <c r="Z219" s="428"/>
      <c r="AA219" s="428"/>
      <c r="AB219" s="428"/>
      <c r="AC219" s="428"/>
      <c r="AD219" s="428"/>
      <c r="AE219" s="428"/>
      <c r="AF219" s="428"/>
      <c r="AG219" s="428"/>
      <c r="AH219" s="428"/>
      <c r="AI219" s="428"/>
      <c r="AJ219" s="428"/>
      <c r="AK219" s="428"/>
      <c r="AL219" s="428"/>
      <c r="AM219" s="428"/>
      <c r="AN219" s="428"/>
      <c r="AO219" s="428"/>
      <c r="AP219" s="428"/>
      <c r="AQ219" s="8"/>
      <c r="AR219" s="5"/>
      <c r="AS219" s="5"/>
      <c r="AT219" s="5"/>
      <c r="AU219" s="5"/>
    </row>
    <row r="220" spans="1:85" ht="15.95" customHeight="1" x14ac:dyDescent="0.25">
      <c r="A220" s="5"/>
      <c r="B220" s="8"/>
      <c r="C220" s="6"/>
      <c r="D220" s="429" t="s">
        <v>601</v>
      </c>
      <c r="E220" s="430"/>
      <c r="F220" s="430"/>
      <c r="G220" s="430"/>
      <c r="H220" s="430"/>
      <c r="I220" s="430"/>
      <c r="J220" s="430"/>
      <c r="K220" s="430"/>
      <c r="L220" s="430"/>
      <c r="M220" s="430"/>
      <c r="N220" s="430"/>
      <c r="O220" s="430"/>
      <c r="P220" s="430"/>
      <c r="Q220" s="430"/>
      <c r="R220" s="430"/>
      <c r="S220" s="430"/>
      <c r="T220" s="430"/>
      <c r="U220" s="430"/>
      <c r="V220" s="430"/>
      <c r="W220" s="430"/>
      <c r="X220" s="430"/>
      <c r="Y220" s="430"/>
      <c r="Z220" s="430"/>
      <c r="AA220" s="430"/>
      <c r="AB220" s="430"/>
      <c r="AC220" s="430"/>
      <c r="AD220" s="430"/>
      <c r="AE220" s="430"/>
      <c r="AF220" s="430"/>
      <c r="AG220" s="430"/>
      <c r="AH220" s="430"/>
      <c r="AI220" s="430"/>
      <c r="AJ220" s="430"/>
      <c r="AK220" s="430"/>
      <c r="AL220" s="430"/>
      <c r="AM220" s="430"/>
      <c r="AN220" s="430"/>
      <c r="AO220" s="430"/>
      <c r="AP220" s="88"/>
      <c r="AQ220" s="8"/>
      <c r="AR220" s="5"/>
      <c r="AS220" s="5"/>
      <c r="AT220" s="5"/>
      <c r="AU220" s="5"/>
    </row>
    <row r="221" spans="1:85" ht="15.95" customHeight="1" x14ac:dyDescent="0.25">
      <c r="A221" s="5"/>
      <c r="B221" s="8"/>
      <c r="C221" s="6"/>
      <c r="D221" s="8"/>
      <c r="E221" s="8"/>
      <c r="F221" s="8"/>
      <c r="G221" s="8"/>
      <c r="H221" s="8"/>
      <c r="I221" s="8"/>
      <c r="J221" s="8"/>
      <c r="K221" s="8"/>
      <c r="L221" s="8"/>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5"/>
      <c r="AS221" s="5"/>
      <c r="AT221" s="5"/>
      <c r="AU221" s="5"/>
    </row>
    <row r="222" spans="1:85" ht="15.95" customHeight="1" x14ac:dyDescent="0.25">
      <c r="A222" s="5"/>
      <c r="B222" s="97"/>
      <c r="C222" s="4"/>
      <c r="D222" s="106"/>
      <c r="E222" s="106"/>
      <c r="F222" s="106"/>
      <c r="G222" s="106"/>
      <c r="H222" s="106"/>
      <c r="I222" s="106"/>
      <c r="J222" s="97"/>
      <c r="K222" s="97"/>
      <c r="L222" s="97"/>
      <c r="M222" s="97"/>
      <c r="N222" s="97"/>
      <c r="O222" s="97"/>
      <c r="P222" s="97"/>
      <c r="Q222" s="97"/>
      <c r="R222" s="97"/>
      <c r="S222" s="97"/>
      <c r="T222" s="97"/>
      <c r="U222" s="97"/>
      <c r="V222" s="97"/>
      <c r="W222" s="97"/>
      <c r="X222" s="97"/>
      <c r="Y222" s="97"/>
      <c r="Z222" s="97"/>
      <c r="AA222" s="97"/>
      <c r="AB222" s="97"/>
      <c r="AC222" s="97"/>
      <c r="AD222" s="97"/>
      <c r="AE222" s="97"/>
      <c r="AF222" s="97"/>
      <c r="AG222" s="97"/>
      <c r="AH222" s="97"/>
      <c r="AI222" s="97"/>
      <c r="AJ222" s="97"/>
      <c r="AK222" s="97"/>
      <c r="AL222" s="97"/>
      <c r="AM222" s="97"/>
      <c r="AN222" s="97"/>
      <c r="AO222" s="97"/>
      <c r="AP222" s="97"/>
      <c r="AQ222" s="97"/>
      <c r="AR222" s="5"/>
      <c r="AS222" s="5"/>
      <c r="AT222" s="5"/>
      <c r="AU222" s="5"/>
    </row>
    <row r="223" spans="1:85" ht="21.75" customHeight="1" x14ac:dyDescent="0.25">
      <c r="A223" s="5"/>
      <c r="B223" s="97"/>
      <c r="C223" s="423" t="e">
        <f>'Matrices Formulaires'!AL180</f>
        <v>#N/A</v>
      </c>
      <c r="D223" s="423"/>
      <c r="E223" s="423"/>
      <c r="F223" s="423"/>
      <c r="G223" s="423"/>
      <c r="H223" s="423"/>
      <c r="I223" s="423"/>
      <c r="J223" s="423"/>
      <c r="K223" s="423"/>
      <c r="L223" s="423"/>
      <c r="M223" s="423"/>
      <c r="N223" s="423"/>
      <c r="O223" s="423"/>
      <c r="P223" s="423"/>
      <c r="Q223" s="423"/>
      <c r="R223" s="423"/>
      <c r="S223" s="423"/>
      <c r="T223" s="423"/>
      <c r="U223" s="423"/>
      <c r="V223" s="423"/>
      <c r="W223" s="423"/>
      <c r="X223" s="423"/>
      <c r="Y223" s="423"/>
      <c r="Z223" s="423"/>
      <c r="AA223" s="423"/>
      <c r="AB223" s="423"/>
      <c r="AC223" s="423"/>
      <c r="AD223" s="423"/>
      <c r="AE223" s="423"/>
      <c r="AF223" s="423"/>
      <c r="AG223" s="423"/>
      <c r="AH223" s="423"/>
      <c r="AI223" s="424" t="str">
        <f>Notes!B55</f>
        <v>Cliquez ICI</v>
      </c>
      <c r="AJ223" s="424"/>
      <c r="AK223" s="424"/>
      <c r="AL223" s="424"/>
      <c r="AM223" s="105"/>
      <c r="AN223" s="104"/>
      <c r="AO223" s="104"/>
      <c r="AP223" s="104"/>
      <c r="AQ223" s="104"/>
      <c r="AR223" s="5"/>
      <c r="AS223" s="5"/>
      <c r="AT223" s="5"/>
      <c r="AU223" s="5"/>
    </row>
    <row r="224" spans="1:85" ht="19.5" customHeight="1" x14ac:dyDescent="0.25">
      <c r="A224" s="5"/>
      <c r="B224" s="97"/>
      <c r="C224" s="104"/>
      <c r="D224" s="105"/>
      <c r="E224" s="105"/>
      <c r="F224" s="105"/>
      <c r="G224" s="105"/>
      <c r="H224" s="105"/>
      <c r="I224" s="105"/>
      <c r="J224" s="105"/>
      <c r="K224" s="105"/>
      <c r="L224" s="105"/>
      <c r="M224" s="105"/>
      <c r="N224" s="105"/>
      <c r="O224" s="105"/>
      <c r="P224" s="105"/>
      <c r="Q224" s="105"/>
      <c r="R224" s="105"/>
      <c r="S224" s="105"/>
      <c r="T224" s="427" t="str">
        <f>Notes!B43</f>
        <v>EN CLIQUANT ICI</v>
      </c>
      <c r="U224" s="427"/>
      <c r="V224" s="427"/>
      <c r="W224" s="427"/>
      <c r="X224" s="427"/>
      <c r="Y224" s="105"/>
      <c r="Z224" s="105"/>
      <c r="AA224" s="105"/>
      <c r="AB224" s="105"/>
      <c r="AC224" s="105"/>
      <c r="AD224" s="105"/>
      <c r="AE224" s="105"/>
      <c r="AF224" s="105"/>
      <c r="AG224" s="105"/>
      <c r="AH224" s="105"/>
      <c r="AI224" s="105"/>
      <c r="AJ224" s="105"/>
      <c r="AK224" s="105"/>
      <c r="AL224" s="105"/>
      <c r="AM224" s="105"/>
      <c r="AN224" s="105"/>
      <c r="AO224" s="105"/>
      <c r="AP224" s="105"/>
      <c r="AQ224" s="105"/>
      <c r="AR224" s="5"/>
      <c r="AS224" s="5"/>
      <c r="AT224" s="5"/>
      <c r="AU224" s="5"/>
    </row>
    <row r="225" spans="1:47" ht="36.75" customHeight="1" x14ac:dyDescent="0.25">
      <c r="A225" s="5"/>
      <c r="B225" s="518" t="str">
        <f>IF(AF111="en partie",Notes!B51,"")</f>
        <v/>
      </c>
      <c r="C225" s="518"/>
      <c r="D225" s="518"/>
      <c r="E225" s="518"/>
      <c r="F225" s="518"/>
      <c r="G225" s="518"/>
      <c r="H225" s="518"/>
      <c r="I225" s="518"/>
      <c r="J225" s="518"/>
      <c r="K225" s="518"/>
      <c r="L225" s="518"/>
      <c r="M225" s="518"/>
      <c r="N225" s="518"/>
      <c r="O225" s="518"/>
      <c r="P225" s="518"/>
      <c r="Q225" s="518"/>
      <c r="R225" s="518"/>
      <c r="S225" s="518"/>
      <c r="T225" s="518"/>
      <c r="U225" s="518"/>
      <c r="V225" s="518"/>
      <c r="W225" s="518"/>
      <c r="X225" s="518"/>
      <c r="Y225" s="518"/>
      <c r="Z225" s="518"/>
      <c r="AA225" s="518"/>
      <c r="AB225" s="518"/>
      <c r="AC225" s="518"/>
      <c r="AD225" s="518"/>
      <c r="AE225" s="518"/>
      <c r="AF225" s="518"/>
      <c r="AG225" s="518"/>
      <c r="AH225" s="518"/>
      <c r="AI225" s="518"/>
      <c r="AJ225" s="518"/>
      <c r="AK225" s="518"/>
      <c r="AL225" s="518"/>
      <c r="AM225" s="518"/>
      <c r="AN225" s="518"/>
      <c r="AO225" s="518"/>
      <c r="AP225" s="518"/>
      <c r="AQ225" s="518"/>
      <c r="AR225" s="5"/>
      <c r="AS225" s="5"/>
      <c r="AT225" s="5"/>
      <c r="AU225" s="5"/>
    </row>
    <row r="226" spans="1:47" ht="15.75" customHeight="1" x14ac:dyDescent="0.25">
      <c r="A226" s="5"/>
      <c r="B226" s="203"/>
      <c r="C226" s="203"/>
      <c r="D226" s="203"/>
      <c r="E226" s="203"/>
      <c r="F226" s="203"/>
      <c r="G226" s="203"/>
      <c r="H226" s="203"/>
      <c r="I226" s="203"/>
      <c r="J226" s="203"/>
      <c r="K226" s="203"/>
      <c r="L226" s="203"/>
      <c r="M226" s="203"/>
      <c r="N226" s="203"/>
      <c r="O226" s="203"/>
      <c r="P226" s="203"/>
      <c r="Q226" s="203"/>
      <c r="R226" s="203"/>
      <c r="S226" s="203"/>
      <c r="T226" s="519" t="str">
        <f>IF(AF111="en partie",Notes!B52,"")</f>
        <v/>
      </c>
      <c r="U226" s="519"/>
      <c r="V226" s="519"/>
      <c r="W226" s="519"/>
      <c r="X226" s="519"/>
      <c r="Y226" s="203"/>
      <c r="Z226" s="203"/>
      <c r="AA226" s="203"/>
      <c r="AB226" s="203"/>
      <c r="AC226" s="203"/>
      <c r="AD226" s="203"/>
      <c r="AE226" s="203"/>
      <c r="AF226" s="203"/>
      <c r="AG226" s="203"/>
      <c r="AH226" s="203"/>
      <c r="AI226" s="203"/>
      <c r="AJ226" s="203"/>
      <c r="AK226" s="203"/>
      <c r="AL226" s="203"/>
      <c r="AM226" s="203"/>
      <c r="AN226" s="203"/>
      <c r="AO226" s="203"/>
      <c r="AP226" s="203"/>
      <c r="AQ226" s="203"/>
      <c r="AR226" s="5"/>
      <c r="AS226" s="5"/>
      <c r="AT226" s="5"/>
      <c r="AU226" s="5"/>
    </row>
    <row r="227" spans="1:47" ht="20.100000000000001" customHeight="1" x14ac:dyDescent="0.25">
      <c r="A227" s="5"/>
      <c r="B227" s="5"/>
      <c r="C227" s="423" t="str">
        <f>Notes!B50</f>
        <v>Si vous n'êtes pas prêt pour passer votre commande, VEUILLEZ SAUVEGARDER DÈS MAINTENANT et</v>
      </c>
      <c r="D227" s="423"/>
      <c r="E227" s="423"/>
      <c r="F227" s="423"/>
      <c r="G227" s="423"/>
      <c r="H227" s="423"/>
      <c r="I227" s="423"/>
      <c r="J227" s="423"/>
      <c r="K227" s="423"/>
      <c r="L227" s="423"/>
      <c r="M227" s="423"/>
      <c r="N227" s="423"/>
      <c r="O227" s="423"/>
      <c r="P227" s="423"/>
      <c r="Q227" s="423"/>
      <c r="R227" s="423"/>
      <c r="S227" s="423"/>
      <c r="T227" s="423"/>
      <c r="U227" s="423"/>
      <c r="V227" s="423"/>
      <c r="W227" s="423"/>
      <c r="X227" s="423"/>
      <c r="Y227" s="423"/>
      <c r="Z227" s="423"/>
      <c r="AA227" s="423"/>
      <c r="AB227" s="423"/>
      <c r="AC227" s="423"/>
      <c r="AD227" s="423"/>
      <c r="AE227" s="423"/>
      <c r="AF227" s="423"/>
      <c r="AG227" s="423"/>
      <c r="AH227" s="423"/>
      <c r="AI227" s="423"/>
      <c r="AJ227" s="423"/>
      <c r="AK227" s="424" t="str">
        <f>Notes!B53</f>
        <v>Cliquez ICI</v>
      </c>
      <c r="AL227" s="424"/>
      <c r="AM227" s="424"/>
      <c r="AN227" s="424"/>
      <c r="AO227" s="5"/>
      <c r="AP227" s="5"/>
      <c r="AQ227" s="5"/>
      <c r="AR227" s="5"/>
      <c r="AS227" s="5"/>
      <c r="AT227" s="5"/>
      <c r="AU227" s="5"/>
    </row>
    <row r="228" spans="1:47" ht="15.95" customHeight="1" x14ac:dyDescent="0.25">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c r="AD228" s="5"/>
      <c r="AE228" s="5"/>
      <c r="AF228" s="5"/>
      <c r="AG228" s="5"/>
      <c r="AH228" s="5"/>
      <c r="AI228" s="5"/>
      <c r="AJ228" s="5"/>
      <c r="AK228" s="5"/>
      <c r="AL228" s="5"/>
      <c r="AM228" s="5"/>
      <c r="AN228" s="5"/>
      <c r="AO228" s="5"/>
      <c r="AP228" s="5"/>
      <c r="AQ228" s="5"/>
      <c r="AR228" s="5"/>
      <c r="AS228" s="5"/>
      <c r="AT228" s="5"/>
      <c r="AU228" s="5"/>
    </row>
    <row r="229" spans="1:47" ht="15.95" customHeight="1" x14ac:dyDescent="0.25">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5"/>
      <c r="AS229" s="5"/>
      <c r="AT229" s="5"/>
      <c r="AU229" s="5"/>
    </row>
    <row r="230" spans="1:47" ht="15.95" customHeight="1" x14ac:dyDescent="0.25">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c r="AB230" s="5"/>
      <c r="AC230" s="5"/>
      <c r="AD230" s="5"/>
      <c r="AE230" s="5"/>
      <c r="AF230" s="5"/>
      <c r="AG230" s="5"/>
      <c r="AH230" s="5"/>
      <c r="AI230" s="5"/>
      <c r="AJ230" s="5"/>
      <c r="AK230" s="5"/>
      <c r="AL230" s="5"/>
      <c r="AM230" s="5"/>
      <c r="AN230" s="5"/>
      <c r="AO230" s="5"/>
      <c r="AP230" s="5"/>
      <c r="AQ230" s="5"/>
      <c r="AR230" s="5"/>
      <c r="AS230" s="5"/>
      <c r="AT230" s="5"/>
      <c r="AU230" s="5"/>
    </row>
    <row r="231" spans="1:47" ht="15.95" customHeight="1" x14ac:dyDescent="0.25">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c r="AD231" s="5"/>
      <c r="AE231" s="5"/>
      <c r="AF231" s="5"/>
      <c r="AG231" s="5"/>
      <c r="AH231" s="5"/>
      <c r="AI231" s="5"/>
      <c r="AJ231" s="5"/>
      <c r="AK231" s="5"/>
      <c r="AL231" s="5"/>
      <c r="AM231" s="5"/>
      <c r="AN231" s="5"/>
      <c r="AO231" s="5"/>
      <c r="AP231" s="5"/>
      <c r="AQ231" s="5"/>
      <c r="AR231" s="5"/>
      <c r="AS231" s="5"/>
      <c r="AT231" s="5"/>
      <c r="AU231" s="5"/>
    </row>
    <row r="232" spans="1:47" ht="15.95" customHeight="1" x14ac:dyDescent="0.25">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c r="AD232" s="5"/>
      <c r="AE232" s="5"/>
      <c r="AF232" s="5"/>
      <c r="AG232" s="5"/>
      <c r="AH232" s="5"/>
      <c r="AI232" s="5"/>
      <c r="AJ232" s="5"/>
      <c r="AK232" s="5"/>
      <c r="AL232" s="5"/>
      <c r="AM232" s="5"/>
      <c r="AN232" s="5"/>
      <c r="AO232" s="5"/>
      <c r="AP232" s="5"/>
      <c r="AQ232" s="5"/>
      <c r="AR232" s="5"/>
      <c r="AS232" s="5"/>
      <c r="AT232" s="5"/>
      <c r="AU232" s="5"/>
    </row>
    <row r="233" spans="1:47" ht="15.95" customHeight="1" x14ac:dyDescent="0.25">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c r="AB233" s="5"/>
      <c r="AC233" s="5"/>
      <c r="AD233" s="5"/>
      <c r="AE233" s="5"/>
      <c r="AF233" s="5"/>
      <c r="AG233" s="5"/>
      <c r="AH233" s="5"/>
      <c r="AI233" s="5"/>
      <c r="AJ233" s="5"/>
      <c r="AK233" s="5"/>
      <c r="AL233" s="5"/>
      <c r="AM233" s="5"/>
      <c r="AN233" s="5"/>
      <c r="AO233" s="5"/>
      <c r="AP233" s="5"/>
      <c r="AQ233" s="5"/>
      <c r="AR233" s="5"/>
      <c r="AS233" s="5"/>
      <c r="AT233" s="5"/>
      <c r="AU233" s="5"/>
    </row>
    <row r="234" spans="1:47" ht="15.95" customHeight="1" x14ac:dyDescent="0.25">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c r="AH234" s="5"/>
      <c r="AI234" s="5"/>
      <c r="AJ234" s="5"/>
      <c r="AK234" s="5"/>
      <c r="AL234" s="5"/>
      <c r="AM234" s="5"/>
      <c r="AN234" s="5"/>
      <c r="AO234" s="5"/>
      <c r="AP234" s="5"/>
      <c r="AQ234" s="5"/>
      <c r="AR234" s="5"/>
      <c r="AS234" s="5"/>
      <c r="AT234" s="5"/>
      <c r="AU234" s="5"/>
    </row>
    <row r="235" spans="1:47" ht="15.95" customHeight="1" x14ac:dyDescent="0.2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c r="AB235" s="5"/>
      <c r="AC235" s="5"/>
      <c r="AD235" s="5"/>
      <c r="AE235" s="5"/>
      <c r="AF235" s="5"/>
      <c r="AG235" s="5"/>
      <c r="AH235" s="5"/>
      <c r="AI235" s="5"/>
      <c r="AJ235" s="5"/>
      <c r="AK235" s="5"/>
      <c r="AL235" s="5"/>
      <c r="AM235" s="5"/>
      <c r="AN235" s="5"/>
      <c r="AO235" s="5"/>
      <c r="AP235" s="5"/>
      <c r="AQ235" s="5"/>
      <c r="AR235" s="5"/>
      <c r="AS235" s="5"/>
      <c r="AT235" s="5"/>
      <c r="AU235" s="5"/>
    </row>
    <row r="236" spans="1:47" ht="15.95" customHeight="1" x14ac:dyDescent="0.25">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c r="AB236" s="5"/>
      <c r="AC236" s="5"/>
      <c r="AD236" s="5"/>
      <c r="AE236" s="5"/>
      <c r="AF236" s="5"/>
      <c r="AG236" s="5"/>
      <c r="AH236" s="5"/>
      <c r="AI236" s="5"/>
      <c r="AJ236" s="5"/>
      <c r="AK236" s="5"/>
      <c r="AL236" s="5"/>
      <c r="AM236" s="5"/>
      <c r="AN236" s="5"/>
      <c r="AO236" s="5"/>
      <c r="AP236" s="5"/>
      <c r="AQ236" s="5"/>
      <c r="AR236" s="5"/>
      <c r="AS236" s="5"/>
      <c r="AT236" s="5"/>
      <c r="AU236" s="5"/>
    </row>
    <row r="237" spans="1:47" ht="15.95" customHeight="1" x14ac:dyDescent="0.25">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5"/>
    </row>
    <row r="238" spans="1:47" ht="15.95" customHeight="1" x14ac:dyDescent="0.25">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c r="AB238" s="5"/>
      <c r="AC238" s="5"/>
      <c r="AD238" s="5"/>
      <c r="AE238" s="5"/>
      <c r="AF238" s="5"/>
      <c r="AG238" s="5"/>
      <c r="AH238" s="5"/>
      <c r="AI238" s="5"/>
      <c r="AJ238" s="5"/>
      <c r="AK238" s="5"/>
      <c r="AL238" s="5"/>
      <c r="AM238" s="5"/>
      <c r="AN238" s="5"/>
      <c r="AO238" s="5"/>
      <c r="AP238" s="5"/>
      <c r="AQ238" s="5"/>
      <c r="AR238" s="5"/>
      <c r="AS238" s="5"/>
      <c r="AT238" s="5"/>
      <c r="AU238" s="5"/>
    </row>
    <row r="239" spans="1:47" ht="15.95" customHeight="1" x14ac:dyDescent="0.25">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c r="AH239" s="5"/>
      <c r="AI239" s="5"/>
      <c r="AJ239" s="5"/>
      <c r="AK239" s="5"/>
      <c r="AL239" s="5"/>
      <c r="AM239" s="5"/>
      <c r="AN239" s="5"/>
      <c r="AO239" s="5"/>
      <c r="AP239" s="5"/>
      <c r="AQ239" s="5"/>
      <c r="AR239" s="5"/>
      <c r="AS239" s="5"/>
      <c r="AT239" s="5"/>
      <c r="AU239" s="5"/>
    </row>
    <row r="240" spans="1:47" ht="15.95" customHeight="1" x14ac:dyDescent="0.25">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c r="AH240" s="5"/>
      <c r="AI240" s="5"/>
      <c r="AJ240" s="5"/>
      <c r="AK240" s="5"/>
      <c r="AL240" s="5"/>
      <c r="AM240" s="5"/>
      <c r="AN240" s="5"/>
      <c r="AO240" s="5"/>
      <c r="AP240" s="5"/>
      <c r="AQ240" s="5"/>
      <c r="AR240" s="5"/>
      <c r="AS240" s="5"/>
      <c r="AT240" s="5"/>
      <c r="AU240" s="5"/>
    </row>
    <row r="241" spans="1:47" ht="15.95" customHeight="1" x14ac:dyDescent="0.25">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c r="AD241" s="5"/>
      <c r="AE241" s="5"/>
      <c r="AF241" s="5"/>
      <c r="AG241" s="5"/>
      <c r="AH241" s="5"/>
      <c r="AI241" s="5"/>
      <c r="AJ241" s="5"/>
      <c r="AK241" s="5"/>
      <c r="AL241" s="5"/>
      <c r="AM241" s="5"/>
      <c r="AN241" s="5"/>
      <c r="AO241" s="5"/>
      <c r="AP241" s="5"/>
      <c r="AQ241" s="5"/>
      <c r="AR241" s="5"/>
      <c r="AS241" s="5"/>
      <c r="AT241" s="5"/>
      <c r="AU241" s="5"/>
    </row>
    <row r="242" spans="1:47" ht="15.95" customHeight="1" x14ac:dyDescent="0.25">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c r="AD242" s="5"/>
      <c r="AE242" s="5"/>
      <c r="AF242" s="5"/>
      <c r="AG242" s="5"/>
      <c r="AH242" s="5"/>
      <c r="AI242" s="5"/>
      <c r="AJ242" s="5"/>
      <c r="AK242" s="5"/>
      <c r="AL242" s="5"/>
      <c r="AM242" s="5"/>
      <c r="AN242" s="5"/>
      <c r="AO242" s="5"/>
      <c r="AP242" s="5"/>
      <c r="AQ242" s="5"/>
      <c r="AR242" s="5"/>
      <c r="AS242" s="5"/>
      <c r="AT242" s="5"/>
      <c r="AU242" s="5"/>
    </row>
    <row r="243" spans="1:47" ht="15.95" customHeight="1" x14ac:dyDescent="0.25">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row>
    <row r="244" spans="1:47" ht="15.95" customHeight="1" x14ac:dyDescent="0.25">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c r="AD244" s="5"/>
      <c r="AE244" s="5"/>
      <c r="AF244" s="5"/>
      <c r="AG244" s="5"/>
      <c r="AH244" s="5"/>
      <c r="AI244" s="5"/>
      <c r="AJ244" s="5"/>
      <c r="AK244" s="5"/>
      <c r="AL244" s="5"/>
      <c r="AM244" s="5"/>
      <c r="AN244" s="5"/>
      <c r="AO244" s="5"/>
      <c r="AP244" s="5"/>
      <c r="AQ244" s="5"/>
      <c r="AR244" s="5"/>
      <c r="AS244" s="5"/>
      <c r="AT244" s="5"/>
      <c r="AU244" s="5"/>
    </row>
    <row r="245" spans="1:47" ht="15.95" customHeight="1" x14ac:dyDescent="0.2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5"/>
    </row>
    <row r="246" spans="1:47" ht="15.95" customHeight="1" x14ac:dyDescent="0.25">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c r="AD246" s="5"/>
      <c r="AE246" s="5"/>
      <c r="AF246" s="5"/>
      <c r="AG246" s="5"/>
      <c r="AH246" s="5"/>
      <c r="AI246" s="5"/>
      <c r="AJ246" s="5"/>
      <c r="AK246" s="5"/>
      <c r="AL246" s="5"/>
      <c r="AM246" s="5"/>
      <c r="AN246" s="5"/>
      <c r="AO246" s="5"/>
      <c r="AP246" s="5"/>
      <c r="AQ246" s="5"/>
      <c r="AR246" s="5"/>
      <c r="AS246" s="5"/>
      <c r="AT246" s="5"/>
      <c r="AU246" s="5"/>
    </row>
    <row r="247" spans="1:47" ht="15.95" customHeight="1" x14ac:dyDescent="0.25">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c r="AD247" s="5"/>
      <c r="AE247" s="5"/>
      <c r="AF247" s="5"/>
      <c r="AG247" s="5"/>
      <c r="AH247" s="5"/>
      <c r="AI247" s="5"/>
      <c r="AJ247" s="5"/>
      <c r="AK247" s="5"/>
      <c r="AL247" s="5"/>
      <c r="AM247" s="5"/>
      <c r="AN247" s="5"/>
      <c r="AO247" s="5"/>
      <c r="AP247" s="5"/>
      <c r="AQ247" s="5"/>
      <c r="AR247" s="5"/>
      <c r="AS247" s="5"/>
      <c r="AT247" s="5"/>
      <c r="AU247" s="5"/>
    </row>
    <row r="248" spans="1:47" ht="15.95" customHeight="1" x14ac:dyDescent="0.25">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c r="AD248" s="5"/>
      <c r="AE248" s="5"/>
      <c r="AF248" s="5"/>
      <c r="AG248" s="5"/>
      <c r="AH248" s="5"/>
      <c r="AI248" s="5"/>
      <c r="AJ248" s="5"/>
      <c r="AK248" s="5"/>
      <c r="AL248" s="5"/>
      <c r="AM248" s="5"/>
      <c r="AN248" s="5"/>
      <c r="AO248" s="5"/>
      <c r="AP248" s="5"/>
      <c r="AQ248" s="5"/>
      <c r="AR248" s="5"/>
      <c r="AS248" s="5"/>
      <c r="AT248" s="5"/>
      <c r="AU248" s="5"/>
    </row>
    <row r="249" spans="1:47" ht="15.95" customHeight="1" x14ac:dyDescent="0.25">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c r="AD249" s="5"/>
      <c r="AE249" s="5"/>
      <c r="AF249" s="5"/>
      <c r="AG249" s="5"/>
      <c r="AH249" s="5"/>
      <c r="AI249" s="5"/>
      <c r="AJ249" s="5"/>
      <c r="AK249" s="5"/>
      <c r="AL249" s="5"/>
      <c r="AM249" s="5"/>
      <c r="AN249" s="5"/>
      <c r="AO249" s="5"/>
      <c r="AP249" s="5"/>
      <c r="AQ249" s="5"/>
      <c r="AR249" s="5"/>
      <c r="AS249" s="5"/>
      <c r="AT249" s="5"/>
      <c r="AU249" s="5"/>
    </row>
    <row r="250" spans="1:47" ht="15.95" customHeight="1" x14ac:dyDescent="0.25">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row>
    <row r="251" spans="1:47" ht="15.95" customHeight="1" x14ac:dyDescent="0.25">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5"/>
    </row>
    <row r="252" spans="1:47" ht="15.95" customHeight="1" x14ac:dyDescent="0.25">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c r="AG252" s="5"/>
      <c r="AH252" s="5"/>
      <c r="AI252" s="5"/>
      <c r="AJ252" s="5"/>
      <c r="AK252" s="5"/>
      <c r="AL252" s="5"/>
      <c r="AM252" s="5"/>
      <c r="AN252" s="5"/>
      <c r="AO252" s="5"/>
      <c r="AP252" s="5"/>
      <c r="AQ252" s="5"/>
      <c r="AR252" s="5"/>
      <c r="AS252" s="5"/>
      <c r="AT252" s="5"/>
      <c r="AU252" s="5"/>
    </row>
    <row r="253" spans="1:47" ht="15.95" customHeight="1" x14ac:dyDescent="0.25">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c r="AD253" s="5"/>
      <c r="AE253" s="5"/>
      <c r="AF253" s="5"/>
      <c r="AG253" s="5"/>
      <c r="AH253" s="5"/>
      <c r="AI253" s="5"/>
      <c r="AJ253" s="5"/>
      <c r="AK253" s="5"/>
      <c r="AL253" s="5"/>
      <c r="AM253" s="5"/>
      <c r="AN253" s="5"/>
      <c r="AO253" s="5"/>
      <c r="AP253" s="5"/>
      <c r="AQ253" s="5"/>
      <c r="AR253" s="5"/>
      <c r="AS253" s="5"/>
      <c r="AT253" s="5"/>
      <c r="AU253" s="5"/>
    </row>
    <row r="254" spans="1:47" ht="15.95" customHeight="1" x14ac:dyDescent="0.25">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c r="AD254" s="5"/>
      <c r="AE254" s="5"/>
      <c r="AF254" s="5"/>
      <c r="AG254" s="5"/>
      <c r="AH254" s="5"/>
      <c r="AI254" s="5"/>
      <c r="AJ254" s="5"/>
      <c r="AK254" s="5"/>
      <c r="AL254" s="5"/>
      <c r="AM254" s="5"/>
      <c r="AN254" s="5"/>
      <c r="AO254" s="5"/>
      <c r="AP254" s="5"/>
      <c r="AQ254" s="5"/>
      <c r="AR254" s="5"/>
      <c r="AS254" s="5"/>
      <c r="AT254" s="5"/>
      <c r="AU254" s="5"/>
    </row>
    <row r="255" spans="1:47" ht="15.95" customHeight="1" x14ac:dyDescent="0.2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row>
    <row r="256" spans="1:47" ht="15.95" customHeight="1" x14ac:dyDescent="0.25">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row>
    <row r="257" spans="1:47" ht="15.95" customHeight="1" x14ac:dyDescent="0.25">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c r="AD257" s="5"/>
      <c r="AE257" s="5"/>
      <c r="AF257" s="5"/>
      <c r="AG257" s="5"/>
      <c r="AH257" s="5"/>
      <c r="AI257" s="5"/>
      <c r="AJ257" s="5"/>
      <c r="AK257" s="5"/>
      <c r="AL257" s="5"/>
      <c r="AM257" s="5"/>
      <c r="AN257" s="5"/>
      <c r="AO257" s="5"/>
      <c r="AP257" s="5"/>
      <c r="AQ257" s="5"/>
      <c r="AR257" s="5"/>
      <c r="AS257" s="5"/>
      <c r="AT257" s="5"/>
      <c r="AU257" s="5"/>
    </row>
    <row r="258" spans="1:47" ht="15.95" customHeight="1" x14ac:dyDescent="0.25">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c r="AD258" s="5"/>
      <c r="AE258" s="5"/>
      <c r="AF258" s="5"/>
      <c r="AG258" s="5"/>
      <c r="AH258" s="5"/>
      <c r="AI258" s="5"/>
      <c r="AJ258" s="5"/>
      <c r="AK258" s="5"/>
      <c r="AL258" s="5"/>
      <c r="AM258" s="5"/>
      <c r="AN258" s="5"/>
      <c r="AO258" s="5"/>
      <c r="AP258" s="5"/>
      <c r="AQ258" s="5"/>
      <c r="AR258" s="5"/>
      <c r="AS258" s="5"/>
      <c r="AT258" s="5"/>
      <c r="AU258" s="5"/>
    </row>
    <row r="259" spans="1:47" ht="15.95" customHeight="1" x14ac:dyDescent="0.25">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5"/>
    </row>
    <row r="260" spans="1:47" ht="15.95" customHeight="1" x14ac:dyDescent="0.25">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c r="AD260" s="5"/>
      <c r="AE260" s="5"/>
      <c r="AF260" s="5"/>
      <c r="AG260" s="5"/>
      <c r="AH260" s="5"/>
      <c r="AI260" s="5"/>
      <c r="AJ260" s="5"/>
      <c r="AK260" s="5"/>
      <c r="AL260" s="5"/>
      <c r="AM260" s="5"/>
      <c r="AN260" s="5"/>
      <c r="AO260" s="5"/>
      <c r="AP260" s="5"/>
      <c r="AQ260" s="5"/>
      <c r="AR260" s="5"/>
      <c r="AS260" s="5"/>
      <c r="AT260" s="5"/>
      <c r="AU260" s="5"/>
    </row>
    <row r="261" spans="1:47" ht="15.95" customHeight="1" x14ac:dyDescent="0.25">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c r="AD261" s="5"/>
      <c r="AE261" s="5"/>
      <c r="AF261" s="5"/>
      <c r="AG261" s="5"/>
      <c r="AH261" s="5"/>
      <c r="AI261" s="5"/>
      <c r="AJ261" s="5"/>
      <c r="AK261" s="5"/>
      <c r="AL261" s="5"/>
      <c r="AM261" s="5"/>
      <c r="AN261" s="5"/>
      <c r="AO261" s="5"/>
      <c r="AP261" s="5"/>
      <c r="AQ261" s="5"/>
      <c r="AR261" s="5"/>
      <c r="AS261" s="5"/>
      <c r="AT261" s="5"/>
      <c r="AU261" s="5"/>
    </row>
    <row r="262" spans="1:47" ht="15.95" customHeight="1" x14ac:dyDescent="0.25">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c r="AD262" s="5"/>
      <c r="AE262" s="5"/>
      <c r="AF262" s="5"/>
      <c r="AG262" s="5"/>
      <c r="AH262" s="5"/>
      <c r="AI262" s="5"/>
      <c r="AJ262" s="5"/>
      <c r="AK262" s="5"/>
      <c r="AL262" s="5"/>
      <c r="AM262" s="5"/>
      <c r="AN262" s="5"/>
      <c r="AO262" s="5"/>
      <c r="AP262" s="5"/>
      <c r="AQ262" s="5"/>
      <c r="AR262" s="5"/>
      <c r="AS262" s="5"/>
      <c r="AT262" s="5"/>
      <c r="AU262" s="5"/>
    </row>
    <row r="263" spans="1:47" ht="15.95" customHeight="1" x14ac:dyDescent="0.25">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c r="AB263" s="5"/>
      <c r="AC263" s="5"/>
      <c r="AD263" s="5"/>
      <c r="AE263" s="5"/>
      <c r="AF263" s="5"/>
      <c r="AG263" s="5"/>
      <c r="AH263" s="5"/>
      <c r="AI263" s="5"/>
      <c r="AJ263" s="5"/>
      <c r="AK263" s="5"/>
      <c r="AL263" s="5"/>
      <c r="AM263" s="5"/>
      <c r="AN263" s="5"/>
      <c r="AO263" s="5"/>
      <c r="AP263" s="5"/>
      <c r="AQ263" s="5"/>
      <c r="AR263" s="5"/>
      <c r="AS263" s="5"/>
      <c r="AT263" s="5"/>
      <c r="AU263" s="5"/>
    </row>
    <row r="264" spans="1:47" ht="15.95" customHeight="1" x14ac:dyDescent="0.25">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5"/>
    </row>
    <row r="265" spans="1:47" ht="15.95" customHeight="1" x14ac:dyDescent="0.2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c r="AD265" s="5"/>
      <c r="AE265" s="5"/>
      <c r="AF265" s="5"/>
      <c r="AG265" s="5"/>
      <c r="AH265" s="5"/>
      <c r="AI265" s="5"/>
      <c r="AJ265" s="5"/>
      <c r="AK265" s="5"/>
      <c r="AL265" s="5"/>
      <c r="AM265" s="5"/>
      <c r="AN265" s="5"/>
      <c r="AO265" s="5"/>
      <c r="AP265" s="5"/>
      <c r="AQ265" s="5"/>
      <c r="AR265" s="5"/>
      <c r="AS265" s="5"/>
      <c r="AT265" s="5"/>
      <c r="AU265" s="5"/>
    </row>
    <row r="266" spans="1:47" ht="15.95" customHeight="1" x14ac:dyDescent="0.25">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c r="AD266" s="5"/>
      <c r="AE266" s="5"/>
      <c r="AF266" s="5"/>
      <c r="AG266" s="5"/>
      <c r="AH266" s="5"/>
      <c r="AI266" s="5"/>
      <c r="AJ266" s="5"/>
      <c r="AK266" s="5"/>
      <c r="AL266" s="5"/>
      <c r="AM266" s="5"/>
      <c r="AN266" s="5"/>
      <c r="AO266" s="5"/>
      <c r="AP266" s="5"/>
      <c r="AQ266" s="5"/>
      <c r="AR266" s="5"/>
      <c r="AS266" s="5"/>
      <c r="AT266" s="5"/>
      <c r="AU266" s="5"/>
    </row>
    <row r="267" spans="1:47" ht="15.95" customHeight="1" x14ac:dyDescent="0.25">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5"/>
      <c r="AK267" s="5"/>
      <c r="AL267" s="5"/>
      <c r="AM267" s="5"/>
      <c r="AN267" s="5"/>
      <c r="AO267" s="5"/>
      <c r="AP267" s="5"/>
      <c r="AQ267" s="5"/>
      <c r="AR267" s="5"/>
      <c r="AS267" s="5"/>
      <c r="AT267" s="5"/>
      <c r="AU267" s="5"/>
    </row>
    <row r="268" spans="1:47" ht="15.95" customHeight="1" x14ac:dyDescent="0.25">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5"/>
      <c r="AK268" s="5"/>
      <c r="AL268" s="5"/>
      <c r="AM268" s="5"/>
      <c r="AN268" s="5"/>
      <c r="AO268" s="5"/>
      <c r="AP268" s="5"/>
      <c r="AQ268" s="5"/>
      <c r="AR268" s="5"/>
      <c r="AS268" s="5"/>
      <c r="AT268" s="5"/>
      <c r="AU268" s="5"/>
    </row>
    <row r="269" spans="1:47" ht="15.95" customHeight="1" x14ac:dyDescent="0.25">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5"/>
      <c r="AK269" s="5"/>
      <c r="AL269" s="5"/>
      <c r="AM269" s="5"/>
      <c r="AN269" s="5"/>
      <c r="AO269" s="5"/>
      <c r="AP269" s="5"/>
      <c r="AQ269" s="5"/>
      <c r="AR269" s="5"/>
      <c r="AS269" s="5"/>
      <c r="AT269" s="5"/>
      <c r="AU269" s="5"/>
    </row>
    <row r="270" spans="1:47" ht="15.95" customHeight="1" x14ac:dyDescent="0.25">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5"/>
      <c r="AU270" s="5"/>
    </row>
    <row r="271" spans="1:47" ht="15.95" customHeight="1" x14ac:dyDescent="0.25">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5"/>
      <c r="AK271" s="5"/>
      <c r="AL271" s="5"/>
      <c r="AM271" s="5"/>
      <c r="AN271" s="5"/>
      <c r="AO271" s="5"/>
      <c r="AP271" s="5"/>
      <c r="AQ271" s="5"/>
      <c r="AR271" s="5"/>
      <c r="AS271" s="5"/>
      <c r="AT271" s="5"/>
      <c r="AU271" s="5"/>
    </row>
    <row r="272" spans="1:47" ht="15.95" customHeight="1" x14ac:dyDescent="0.25">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5"/>
      <c r="AK272" s="5"/>
      <c r="AL272" s="5"/>
      <c r="AM272" s="5"/>
      <c r="AN272" s="5"/>
      <c r="AO272" s="5"/>
      <c r="AP272" s="5"/>
      <c r="AQ272" s="5"/>
      <c r="AR272" s="5"/>
      <c r="AS272" s="5"/>
      <c r="AT272" s="5"/>
      <c r="AU272" s="5"/>
    </row>
    <row r="273" spans="1:47" ht="15.95" customHeight="1" x14ac:dyDescent="0.25">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5"/>
      <c r="AK273" s="5"/>
      <c r="AL273" s="5"/>
      <c r="AM273" s="5"/>
      <c r="AN273" s="5"/>
      <c r="AO273" s="5"/>
      <c r="AP273" s="5"/>
      <c r="AQ273" s="5"/>
      <c r="AR273" s="5"/>
      <c r="AS273" s="5"/>
      <c r="AT273" s="5"/>
      <c r="AU273" s="5"/>
    </row>
    <row r="274" spans="1:47" ht="15.95" customHeight="1" x14ac:dyDescent="0.25">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5"/>
      <c r="AK274" s="5"/>
      <c r="AL274" s="5"/>
      <c r="AM274" s="5"/>
      <c r="AN274" s="5"/>
      <c r="AO274" s="5"/>
      <c r="AP274" s="5"/>
      <c r="AQ274" s="5"/>
      <c r="AR274" s="5"/>
      <c r="AS274" s="5"/>
      <c r="AT274" s="5"/>
      <c r="AU274" s="5"/>
    </row>
    <row r="275" spans="1:47" ht="15.95" customHeight="1" x14ac:dyDescent="0.2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5"/>
      <c r="AK275" s="5"/>
      <c r="AL275" s="5"/>
      <c r="AM275" s="5"/>
      <c r="AN275" s="5"/>
      <c r="AO275" s="5"/>
      <c r="AP275" s="5"/>
      <c r="AQ275" s="5"/>
      <c r="AR275" s="5"/>
      <c r="AS275" s="5"/>
      <c r="AT275" s="5"/>
      <c r="AU275" s="5"/>
    </row>
    <row r="276" spans="1:47" ht="15.95" customHeight="1" x14ac:dyDescent="0.25">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5"/>
      <c r="AK276" s="5"/>
      <c r="AL276" s="5"/>
      <c r="AM276" s="5"/>
      <c r="AN276" s="5"/>
      <c r="AO276" s="5"/>
      <c r="AP276" s="5"/>
      <c r="AQ276" s="5"/>
      <c r="AR276" s="5"/>
      <c r="AS276" s="5"/>
      <c r="AT276" s="5"/>
      <c r="AU276" s="5"/>
    </row>
    <row r="277" spans="1:47" ht="15.95" customHeight="1" x14ac:dyDescent="0.25">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5"/>
      <c r="AK277" s="5"/>
      <c r="AL277" s="5"/>
      <c r="AM277" s="5"/>
      <c r="AN277" s="5"/>
      <c r="AO277" s="5"/>
      <c r="AP277" s="5"/>
      <c r="AQ277" s="5"/>
      <c r="AR277" s="5"/>
      <c r="AS277" s="5"/>
      <c r="AT277" s="5"/>
      <c r="AU277" s="5"/>
    </row>
    <row r="278" spans="1:47" ht="15.95" customHeight="1" x14ac:dyDescent="0.25">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5"/>
      <c r="AK278" s="5"/>
      <c r="AL278" s="5"/>
      <c r="AM278" s="5"/>
      <c r="AN278" s="5"/>
      <c r="AO278" s="5"/>
      <c r="AP278" s="5"/>
      <c r="AQ278" s="5"/>
      <c r="AR278" s="5"/>
      <c r="AS278" s="5"/>
      <c r="AT278" s="5"/>
      <c r="AU278" s="5"/>
    </row>
    <row r="279" spans="1:47" ht="15.95" customHeight="1" x14ac:dyDescent="0.25">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5"/>
      <c r="AK279" s="5"/>
      <c r="AL279" s="5"/>
      <c r="AM279" s="5"/>
      <c r="AN279" s="5"/>
      <c r="AO279" s="5"/>
      <c r="AP279" s="5"/>
      <c r="AQ279" s="5"/>
      <c r="AR279" s="5"/>
      <c r="AS279" s="5"/>
      <c r="AT279" s="5"/>
      <c r="AU279" s="5"/>
    </row>
    <row r="280" spans="1:47" ht="15.95" customHeight="1" x14ac:dyDescent="0.25">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5"/>
      <c r="AK280" s="5"/>
      <c r="AL280" s="5"/>
      <c r="AM280" s="5"/>
      <c r="AN280" s="5"/>
      <c r="AO280" s="5"/>
      <c r="AP280" s="5"/>
      <c r="AQ280" s="5"/>
      <c r="AR280" s="5"/>
      <c r="AS280" s="5"/>
      <c r="AT280" s="5"/>
      <c r="AU280" s="5"/>
    </row>
    <row r="281" spans="1:47" ht="15.95" customHeight="1" x14ac:dyDescent="0.25">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5"/>
      <c r="AK281" s="5"/>
      <c r="AL281" s="5"/>
      <c r="AM281" s="5"/>
      <c r="AN281" s="5"/>
      <c r="AO281" s="5"/>
      <c r="AP281" s="5"/>
      <c r="AQ281" s="5"/>
      <c r="AR281" s="5"/>
      <c r="AS281" s="5"/>
      <c r="AT281" s="5"/>
      <c r="AU281" s="5"/>
    </row>
    <row r="282" spans="1:47" ht="15.95" customHeight="1" x14ac:dyDescent="0.25">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5"/>
      <c r="AK282" s="5"/>
      <c r="AL282" s="5"/>
      <c r="AM282" s="5"/>
      <c r="AN282" s="5"/>
      <c r="AO282" s="5"/>
      <c r="AP282" s="5"/>
      <c r="AQ282" s="5"/>
      <c r="AR282" s="5"/>
      <c r="AS282" s="5"/>
      <c r="AT282" s="5"/>
      <c r="AU282" s="5"/>
    </row>
    <row r="283" spans="1:47" ht="15.95" customHeight="1" x14ac:dyDescent="0.25">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5"/>
      <c r="AK283" s="5"/>
      <c r="AL283" s="5"/>
      <c r="AM283" s="5"/>
      <c r="AN283" s="5"/>
      <c r="AO283" s="5"/>
      <c r="AP283" s="5"/>
      <c r="AQ283" s="5"/>
      <c r="AR283" s="5"/>
      <c r="AS283" s="5"/>
      <c r="AT283" s="5"/>
      <c r="AU283" s="5"/>
    </row>
    <row r="284" spans="1:47" ht="15.95" customHeight="1" x14ac:dyDescent="0.25">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5"/>
      <c r="AK284" s="5"/>
      <c r="AL284" s="5"/>
      <c r="AM284" s="5"/>
      <c r="AN284" s="5"/>
      <c r="AO284" s="5"/>
      <c r="AP284" s="5"/>
      <c r="AQ284" s="5"/>
      <c r="AR284" s="5"/>
      <c r="AS284" s="5"/>
      <c r="AT284" s="5"/>
      <c r="AU284" s="5"/>
    </row>
    <row r="285" spans="1:47" ht="15.95" customHeight="1" x14ac:dyDescent="0.2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c r="AD285" s="5"/>
      <c r="AE285" s="5"/>
      <c r="AF285" s="5"/>
      <c r="AG285" s="5"/>
      <c r="AH285" s="5"/>
      <c r="AI285" s="5"/>
      <c r="AJ285" s="5"/>
      <c r="AK285" s="5"/>
      <c r="AL285" s="5"/>
      <c r="AM285" s="5"/>
      <c r="AN285" s="5"/>
      <c r="AO285" s="5"/>
      <c r="AP285" s="5"/>
      <c r="AQ285" s="5"/>
      <c r="AR285" s="5"/>
      <c r="AS285" s="5"/>
      <c r="AT285" s="5"/>
      <c r="AU285" s="5"/>
    </row>
    <row r="286" spans="1:47" ht="15.95" customHeight="1" x14ac:dyDescent="0.25">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c r="AD286" s="5"/>
      <c r="AE286" s="5"/>
      <c r="AF286" s="5"/>
      <c r="AG286" s="5"/>
      <c r="AH286" s="5"/>
      <c r="AI286" s="5"/>
      <c r="AJ286" s="5"/>
      <c r="AK286" s="5"/>
      <c r="AL286" s="5"/>
      <c r="AM286" s="5"/>
      <c r="AN286" s="5"/>
      <c r="AO286" s="5"/>
      <c r="AP286" s="5"/>
      <c r="AQ286" s="5"/>
      <c r="AR286" s="5"/>
      <c r="AS286" s="5"/>
      <c r="AT286" s="5"/>
      <c r="AU286" s="5"/>
    </row>
    <row r="287" spans="1:47" ht="15.95" customHeight="1" x14ac:dyDescent="0.25">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row>
    <row r="288" spans="1:47" ht="15.95" customHeight="1" x14ac:dyDescent="0.25">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5"/>
      <c r="AG288" s="5"/>
      <c r="AH288" s="5"/>
      <c r="AI288" s="5"/>
      <c r="AJ288" s="5"/>
      <c r="AK288" s="5"/>
      <c r="AL288" s="5"/>
      <c r="AM288" s="5"/>
      <c r="AN288" s="5"/>
      <c r="AO288" s="5"/>
      <c r="AP288" s="5"/>
      <c r="AQ288" s="5"/>
      <c r="AR288" s="5"/>
      <c r="AS288" s="5"/>
      <c r="AT288" s="5"/>
      <c r="AU288" s="5"/>
    </row>
    <row r="289" spans="1:47" ht="15.95" customHeight="1" x14ac:dyDescent="0.25">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5"/>
      <c r="AG289" s="5"/>
      <c r="AH289" s="5"/>
      <c r="AI289" s="5"/>
      <c r="AJ289" s="5"/>
      <c r="AK289" s="5"/>
      <c r="AL289" s="5"/>
      <c r="AM289" s="5"/>
      <c r="AN289" s="5"/>
      <c r="AO289" s="5"/>
      <c r="AP289" s="5"/>
      <c r="AQ289" s="5"/>
      <c r="AR289" s="5"/>
      <c r="AS289" s="5"/>
      <c r="AT289" s="5"/>
      <c r="AU289" s="5"/>
    </row>
    <row r="290" spans="1:47" ht="15.95" customHeight="1" x14ac:dyDescent="0.25">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c r="AG290" s="5"/>
      <c r="AH290" s="5"/>
      <c r="AI290" s="5"/>
      <c r="AJ290" s="5"/>
      <c r="AK290" s="5"/>
      <c r="AL290" s="5"/>
      <c r="AM290" s="5"/>
      <c r="AN290" s="5"/>
      <c r="AO290" s="5"/>
      <c r="AP290" s="5"/>
      <c r="AQ290" s="5"/>
      <c r="AR290" s="5"/>
      <c r="AS290" s="5"/>
      <c r="AT290" s="5"/>
      <c r="AU290" s="5"/>
    </row>
    <row r="291" spans="1:47" ht="15.95" customHeight="1" x14ac:dyDescent="0.25">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5"/>
      <c r="AG291" s="5"/>
      <c r="AH291" s="5"/>
      <c r="AI291" s="5"/>
      <c r="AJ291" s="5"/>
      <c r="AK291" s="5"/>
      <c r="AL291" s="5"/>
      <c r="AM291" s="5"/>
      <c r="AN291" s="5"/>
      <c r="AO291" s="5"/>
      <c r="AP291" s="5"/>
      <c r="AQ291" s="5"/>
      <c r="AR291" s="5"/>
      <c r="AS291" s="5"/>
      <c r="AT291" s="5"/>
      <c r="AU291" s="5"/>
    </row>
    <row r="292" spans="1:47" ht="15.95" customHeight="1" x14ac:dyDescent="0.25">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c r="AD292" s="5"/>
      <c r="AE292" s="5"/>
      <c r="AF292" s="5"/>
      <c r="AG292" s="5"/>
      <c r="AH292" s="5"/>
      <c r="AI292" s="5"/>
      <c r="AJ292" s="5"/>
      <c r="AK292" s="5"/>
      <c r="AL292" s="5"/>
      <c r="AM292" s="5"/>
      <c r="AN292" s="5"/>
      <c r="AO292" s="5"/>
      <c r="AP292" s="5"/>
      <c r="AQ292" s="5"/>
      <c r="AR292" s="5"/>
      <c r="AS292" s="5"/>
      <c r="AT292" s="5"/>
      <c r="AU292" s="5"/>
    </row>
    <row r="293" spans="1:47" ht="15.95" customHeight="1" x14ac:dyDescent="0.25">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c r="AD293" s="5"/>
      <c r="AE293" s="5"/>
      <c r="AF293" s="5"/>
      <c r="AG293" s="5"/>
      <c r="AH293" s="5"/>
      <c r="AI293" s="5"/>
      <c r="AJ293" s="5"/>
      <c r="AK293" s="5"/>
      <c r="AL293" s="5"/>
      <c r="AM293" s="5"/>
      <c r="AN293" s="5"/>
      <c r="AO293" s="5"/>
      <c r="AP293" s="5"/>
      <c r="AQ293" s="5"/>
      <c r="AR293" s="5"/>
      <c r="AS293" s="5"/>
      <c r="AT293" s="5"/>
      <c r="AU293" s="5"/>
    </row>
    <row r="294" spans="1:47" ht="15.95" customHeight="1" x14ac:dyDescent="0.25">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c r="AB294" s="5"/>
      <c r="AC294" s="5"/>
      <c r="AD294" s="5"/>
      <c r="AE294" s="5"/>
      <c r="AF294" s="5"/>
      <c r="AG294" s="5"/>
      <c r="AH294" s="5"/>
      <c r="AI294" s="5"/>
      <c r="AJ294" s="5"/>
      <c r="AK294" s="5"/>
      <c r="AL294" s="5"/>
      <c r="AM294" s="5"/>
      <c r="AN294" s="5"/>
      <c r="AO294" s="5"/>
      <c r="AP294" s="5"/>
      <c r="AQ294" s="5"/>
      <c r="AR294" s="5"/>
      <c r="AS294" s="5"/>
      <c r="AT294" s="5"/>
      <c r="AU294" s="5"/>
    </row>
    <row r="295" spans="1:47" ht="15.95" customHeight="1" x14ac:dyDescent="0.2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c r="AD295" s="5"/>
      <c r="AE295" s="5"/>
      <c r="AF295" s="5"/>
      <c r="AG295" s="5"/>
      <c r="AH295" s="5"/>
      <c r="AI295" s="5"/>
      <c r="AJ295" s="5"/>
      <c r="AK295" s="5"/>
      <c r="AL295" s="5"/>
      <c r="AM295" s="5"/>
      <c r="AN295" s="5"/>
      <c r="AO295" s="5"/>
      <c r="AP295" s="5"/>
      <c r="AQ295" s="5"/>
      <c r="AR295" s="5"/>
      <c r="AS295" s="5"/>
      <c r="AT295" s="5"/>
      <c r="AU295" s="5"/>
    </row>
    <row r="296" spans="1:47" ht="15.95" customHeight="1" x14ac:dyDescent="0.25">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5"/>
      <c r="AO296" s="5"/>
      <c r="AP296" s="5"/>
      <c r="AQ296" s="5"/>
      <c r="AR296" s="5"/>
      <c r="AS296" s="5"/>
      <c r="AT296" s="5"/>
      <c r="AU296" s="5"/>
    </row>
    <row r="297" spans="1:47" ht="15.95" customHeight="1" x14ac:dyDescent="0.25">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5"/>
      <c r="AO297" s="5"/>
      <c r="AP297" s="5"/>
      <c r="AQ297" s="5"/>
      <c r="AR297" s="5"/>
      <c r="AS297" s="5"/>
      <c r="AT297" s="5"/>
      <c r="AU297" s="5"/>
    </row>
    <row r="298" spans="1:47" ht="15.95" customHeight="1" x14ac:dyDescent="0.25">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5"/>
      <c r="AO298" s="5"/>
      <c r="AP298" s="5"/>
      <c r="AQ298" s="5"/>
      <c r="AR298" s="5"/>
      <c r="AS298" s="5"/>
      <c r="AT298" s="5"/>
      <c r="AU298" s="5"/>
    </row>
    <row r="299" spans="1:47" ht="15.95" customHeight="1" x14ac:dyDescent="0.25">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5"/>
      <c r="AO299" s="5"/>
      <c r="AP299" s="5"/>
      <c r="AQ299" s="5"/>
      <c r="AR299" s="5"/>
      <c r="AS299" s="5"/>
      <c r="AT299" s="5"/>
      <c r="AU299" s="5"/>
    </row>
    <row r="300" spans="1:47" ht="15.95" customHeight="1" x14ac:dyDescent="0.25">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5"/>
      <c r="AO300" s="5"/>
      <c r="AP300" s="5"/>
      <c r="AQ300" s="5"/>
      <c r="AR300" s="5"/>
      <c r="AS300" s="5"/>
      <c r="AT300" s="5"/>
      <c r="AU300" s="5"/>
    </row>
    <row r="301" spans="1:47" ht="15.95" customHeight="1" x14ac:dyDescent="0.25">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5"/>
      <c r="AO301" s="5"/>
      <c r="AP301" s="5"/>
      <c r="AQ301" s="5"/>
      <c r="AR301" s="5"/>
      <c r="AS301" s="5"/>
      <c r="AT301" s="5"/>
      <c r="AU301" s="5"/>
    </row>
    <row r="302" spans="1:47" ht="15.95" customHeight="1" x14ac:dyDescent="0.25">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5"/>
      <c r="AO302" s="5"/>
      <c r="AP302" s="5"/>
      <c r="AQ302" s="5"/>
      <c r="AR302" s="5"/>
      <c r="AS302" s="5"/>
      <c r="AT302" s="5"/>
      <c r="AU302" s="5"/>
    </row>
    <row r="303" spans="1:47" ht="15.95" customHeight="1" x14ac:dyDescent="0.25">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5"/>
      <c r="AO303" s="5"/>
      <c r="AP303" s="5"/>
      <c r="AQ303" s="5"/>
      <c r="AR303" s="5"/>
      <c r="AS303" s="5"/>
      <c r="AT303" s="5"/>
      <c r="AU303" s="5"/>
    </row>
    <row r="304" spans="1:47" ht="15.95" customHeight="1" x14ac:dyDescent="0.25">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5"/>
      <c r="AO304" s="5"/>
      <c r="AP304" s="5"/>
      <c r="AQ304" s="5"/>
      <c r="AR304" s="5"/>
      <c r="AS304" s="5"/>
      <c r="AT304" s="5"/>
      <c r="AU304" s="5"/>
    </row>
    <row r="305" spans="1:47" ht="15.95" customHeight="1" x14ac:dyDescent="0.2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5"/>
      <c r="AO305" s="5"/>
      <c r="AP305" s="5"/>
      <c r="AQ305" s="5"/>
      <c r="AR305" s="5"/>
      <c r="AS305" s="5"/>
      <c r="AT305" s="5"/>
      <c r="AU305" s="5"/>
    </row>
    <row r="306" spans="1:47" ht="15.95" customHeight="1" x14ac:dyDescent="0.25">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c r="AB306" s="5"/>
      <c r="AC306" s="5"/>
      <c r="AD306" s="5"/>
      <c r="AE306" s="5"/>
      <c r="AF306" s="5"/>
      <c r="AG306" s="5"/>
      <c r="AH306" s="5"/>
      <c r="AI306" s="5"/>
      <c r="AJ306" s="5"/>
      <c r="AK306" s="5"/>
      <c r="AL306" s="5"/>
      <c r="AM306" s="5"/>
      <c r="AN306" s="5"/>
      <c r="AO306" s="5"/>
      <c r="AP306" s="5"/>
      <c r="AQ306" s="5"/>
      <c r="AR306" s="5"/>
      <c r="AS306" s="5"/>
      <c r="AT306" s="5"/>
      <c r="AU306" s="5"/>
    </row>
    <row r="307" spans="1:47" ht="15.95" customHeight="1" x14ac:dyDescent="0.25">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c r="AD307" s="5"/>
      <c r="AE307" s="5"/>
      <c r="AF307" s="5"/>
      <c r="AG307" s="5"/>
      <c r="AH307" s="5"/>
      <c r="AI307" s="5"/>
      <c r="AJ307" s="5"/>
      <c r="AK307" s="5"/>
      <c r="AL307" s="5"/>
      <c r="AM307" s="5"/>
      <c r="AN307" s="5"/>
      <c r="AO307" s="5"/>
      <c r="AP307" s="5"/>
      <c r="AQ307" s="5"/>
      <c r="AR307" s="5"/>
      <c r="AS307" s="5"/>
      <c r="AT307" s="5"/>
      <c r="AU307" s="5"/>
    </row>
    <row r="308" spans="1:47" ht="15.95" customHeight="1" x14ac:dyDescent="0.25">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c r="AD308" s="5"/>
      <c r="AE308" s="5"/>
      <c r="AF308" s="5"/>
      <c r="AG308" s="5"/>
      <c r="AH308" s="5"/>
      <c r="AI308" s="5"/>
      <c r="AJ308" s="5"/>
      <c r="AK308" s="5"/>
      <c r="AL308" s="5"/>
      <c r="AM308" s="5"/>
      <c r="AN308" s="5"/>
      <c r="AO308" s="5"/>
      <c r="AP308" s="5"/>
      <c r="AQ308" s="5"/>
      <c r="AR308" s="5"/>
      <c r="AS308" s="5"/>
      <c r="AT308" s="5"/>
      <c r="AU308" s="5"/>
    </row>
    <row r="309" spans="1:47" ht="15.95" customHeight="1" x14ac:dyDescent="0.25">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c r="AB309" s="5"/>
      <c r="AC309" s="5"/>
      <c r="AD309" s="5"/>
      <c r="AE309" s="5"/>
      <c r="AF309" s="5"/>
      <c r="AG309" s="5"/>
      <c r="AH309" s="5"/>
      <c r="AI309" s="5"/>
      <c r="AJ309" s="5"/>
      <c r="AK309" s="5"/>
      <c r="AL309" s="5"/>
      <c r="AM309" s="5"/>
      <c r="AN309" s="5"/>
      <c r="AO309" s="5"/>
      <c r="AP309" s="5"/>
      <c r="AQ309" s="5"/>
      <c r="AR309" s="5"/>
      <c r="AS309" s="5"/>
      <c r="AT309" s="5"/>
      <c r="AU309" s="5"/>
    </row>
    <row r="310" spans="1:47" ht="15.95" customHeight="1" x14ac:dyDescent="0.25">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c r="AD310" s="5"/>
      <c r="AE310" s="5"/>
      <c r="AF310" s="5"/>
      <c r="AG310" s="5"/>
      <c r="AH310" s="5"/>
      <c r="AI310" s="5"/>
      <c r="AJ310" s="5"/>
      <c r="AK310" s="5"/>
      <c r="AL310" s="5"/>
      <c r="AM310" s="5"/>
      <c r="AN310" s="5"/>
      <c r="AO310" s="5"/>
      <c r="AP310" s="5"/>
      <c r="AQ310" s="5"/>
      <c r="AR310" s="5"/>
      <c r="AS310" s="5"/>
      <c r="AT310" s="5"/>
      <c r="AU310" s="5"/>
    </row>
    <row r="311" spans="1:47" ht="15.95" customHeight="1" x14ac:dyDescent="0.25">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c r="AD311" s="5"/>
      <c r="AE311" s="5"/>
      <c r="AF311" s="5"/>
      <c r="AG311" s="5"/>
      <c r="AH311" s="5"/>
      <c r="AI311" s="5"/>
      <c r="AJ311" s="5"/>
      <c r="AK311" s="5"/>
      <c r="AL311" s="5"/>
      <c r="AM311" s="5"/>
      <c r="AN311" s="5"/>
      <c r="AO311" s="5"/>
      <c r="AP311" s="5"/>
      <c r="AQ311" s="5"/>
      <c r="AR311" s="5"/>
      <c r="AS311" s="5"/>
      <c r="AT311" s="5"/>
      <c r="AU311" s="5"/>
    </row>
    <row r="312" spans="1:47" ht="15.95" customHeight="1" x14ac:dyDescent="0.25">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c r="AA312" s="5"/>
      <c r="AB312" s="5"/>
      <c r="AC312" s="5"/>
      <c r="AD312" s="5"/>
      <c r="AE312" s="5"/>
      <c r="AF312" s="5"/>
      <c r="AG312" s="5"/>
      <c r="AH312" s="5"/>
      <c r="AI312" s="5"/>
      <c r="AJ312" s="5"/>
      <c r="AK312" s="5"/>
      <c r="AL312" s="5"/>
      <c r="AM312" s="5"/>
      <c r="AN312" s="5"/>
      <c r="AO312" s="5"/>
      <c r="AP312" s="5"/>
      <c r="AQ312" s="5"/>
      <c r="AR312" s="5"/>
      <c r="AS312" s="5"/>
      <c r="AT312" s="5"/>
      <c r="AU312" s="5"/>
    </row>
    <row r="313" spans="1:47" ht="15.95" customHeight="1" x14ac:dyDescent="0.25">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c r="AB313" s="5"/>
      <c r="AC313" s="5"/>
      <c r="AD313" s="5"/>
      <c r="AE313" s="5"/>
      <c r="AF313" s="5"/>
      <c r="AG313" s="5"/>
      <c r="AH313" s="5"/>
      <c r="AI313" s="5"/>
      <c r="AJ313" s="5"/>
      <c r="AK313" s="5"/>
      <c r="AL313" s="5"/>
      <c r="AM313" s="5"/>
      <c r="AN313" s="5"/>
      <c r="AO313" s="5"/>
      <c r="AP313" s="5"/>
      <c r="AQ313" s="5"/>
      <c r="AR313" s="5"/>
      <c r="AS313" s="5"/>
      <c r="AT313" s="5"/>
      <c r="AU313" s="5"/>
    </row>
    <row r="314" spans="1:47" ht="15.95" customHeight="1" x14ac:dyDescent="0.25">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c r="AB314" s="5"/>
      <c r="AC314" s="5"/>
      <c r="AD314" s="5"/>
      <c r="AE314" s="5"/>
      <c r="AF314" s="5"/>
      <c r="AG314" s="5"/>
      <c r="AH314" s="5"/>
      <c r="AI314" s="5"/>
      <c r="AJ314" s="5"/>
      <c r="AK314" s="5"/>
      <c r="AL314" s="5"/>
      <c r="AM314" s="5"/>
      <c r="AN314" s="5"/>
      <c r="AO314" s="5"/>
      <c r="AP314" s="5"/>
      <c r="AQ314" s="5"/>
      <c r="AR314" s="5"/>
      <c r="AS314" s="5"/>
      <c r="AT314" s="5"/>
      <c r="AU314" s="5"/>
    </row>
    <row r="315" spans="1:47" ht="15.95" customHeight="1" x14ac:dyDescent="0.2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c r="AA315" s="5"/>
      <c r="AB315" s="5"/>
      <c r="AC315" s="5"/>
      <c r="AD315" s="5"/>
      <c r="AE315" s="5"/>
      <c r="AF315" s="5"/>
      <c r="AG315" s="5"/>
      <c r="AH315" s="5"/>
      <c r="AI315" s="5"/>
      <c r="AJ315" s="5"/>
      <c r="AK315" s="5"/>
      <c r="AL315" s="5"/>
      <c r="AM315" s="5"/>
      <c r="AN315" s="5"/>
      <c r="AO315" s="5"/>
      <c r="AP315" s="5"/>
      <c r="AQ315" s="5"/>
      <c r="AR315" s="5"/>
      <c r="AS315" s="5"/>
      <c r="AT315" s="5"/>
      <c r="AU315" s="5"/>
    </row>
    <row r="316" spans="1:47" ht="15.95" customHeight="1" x14ac:dyDescent="0.25">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c r="AB316" s="5"/>
      <c r="AC316" s="5"/>
      <c r="AD316" s="5"/>
      <c r="AE316" s="5"/>
      <c r="AF316" s="5"/>
      <c r="AG316" s="5"/>
      <c r="AH316" s="5"/>
      <c r="AI316" s="5"/>
      <c r="AJ316" s="5"/>
      <c r="AK316" s="5"/>
      <c r="AL316" s="5"/>
      <c r="AM316" s="5"/>
      <c r="AN316" s="5"/>
      <c r="AO316" s="5"/>
      <c r="AP316" s="5"/>
      <c r="AQ316" s="5"/>
      <c r="AR316" s="5"/>
      <c r="AS316" s="5"/>
      <c r="AT316" s="5"/>
      <c r="AU316" s="5"/>
    </row>
    <row r="317" spans="1:47" ht="15.95" customHeight="1" x14ac:dyDescent="0.25">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c r="AB317" s="5"/>
      <c r="AC317" s="5"/>
      <c r="AD317" s="5"/>
      <c r="AE317" s="5"/>
      <c r="AF317" s="5"/>
      <c r="AG317" s="5"/>
      <c r="AH317" s="5"/>
      <c r="AI317" s="5"/>
      <c r="AJ317" s="5"/>
      <c r="AK317" s="5"/>
      <c r="AL317" s="5"/>
      <c r="AM317" s="5"/>
      <c r="AN317" s="5"/>
      <c r="AO317" s="5"/>
      <c r="AP317" s="5"/>
      <c r="AQ317" s="5"/>
      <c r="AR317" s="5"/>
      <c r="AS317" s="5"/>
      <c r="AT317" s="5"/>
      <c r="AU317" s="5"/>
    </row>
    <row r="318" spans="1:47" ht="15.95" customHeight="1" x14ac:dyDescent="0.25">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c r="AA318" s="5"/>
      <c r="AB318" s="5"/>
      <c r="AC318" s="5"/>
      <c r="AD318" s="5"/>
      <c r="AE318" s="5"/>
      <c r="AF318" s="5"/>
      <c r="AG318" s="5"/>
      <c r="AH318" s="5"/>
      <c r="AI318" s="5"/>
      <c r="AJ318" s="5"/>
      <c r="AK318" s="5"/>
      <c r="AL318" s="5"/>
      <c r="AM318" s="5"/>
      <c r="AN318" s="5"/>
      <c r="AO318" s="5"/>
      <c r="AP318" s="5"/>
      <c r="AQ318" s="5"/>
      <c r="AR318" s="5"/>
      <c r="AS318" s="5"/>
      <c r="AT318" s="5"/>
      <c r="AU318" s="5"/>
    </row>
    <row r="319" spans="1:47" ht="15.95" customHeight="1" x14ac:dyDescent="0.25">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c r="AB319" s="5"/>
      <c r="AC319" s="5"/>
      <c r="AD319" s="5"/>
      <c r="AE319" s="5"/>
      <c r="AF319" s="5"/>
      <c r="AG319" s="5"/>
      <c r="AH319" s="5"/>
      <c r="AI319" s="5"/>
      <c r="AJ319" s="5"/>
      <c r="AK319" s="5"/>
      <c r="AL319" s="5"/>
      <c r="AM319" s="5"/>
      <c r="AN319" s="5"/>
      <c r="AO319" s="5"/>
      <c r="AP319" s="5"/>
      <c r="AQ319" s="5"/>
      <c r="AR319" s="5"/>
      <c r="AS319" s="5"/>
      <c r="AT319" s="5"/>
      <c r="AU319" s="5"/>
    </row>
    <row r="320" spans="1:47" ht="15.95" customHeight="1" x14ac:dyDescent="0.25">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c r="AA320" s="5"/>
      <c r="AB320" s="5"/>
      <c r="AC320" s="5"/>
      <c r="AD320" s="5"/>
      <c r="AE320" s="5"/>
      <c r="AF320" s="5"/>
      <c r="AG320" s="5"/>
      <c r="AH320" s="5"/>
      <c r="AI320" s="5"/>
      <c r="AJ320" s="5"/>
      <c r="AK320" s="5"/>
      <c r="AL320" s="5"/>
      <c r="AM320" s="5"/>
      <c r="AN320" s="5"/>
      <c r="AO320" s="5"/>
      <c r="AP320" s="5"/>
      <c r="AQ320" s="5"/>
      <c r="AR320" s="5"/>
      <c r="AS320" s="5"/>
      <c r="AT320" s="5"/>
      <c r="AU320" s="5"/>
    </row>
    <row r="321" spans="1:47" ht="15.95" customHeight="1" x14ac:dyDescent="0.25">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c r="AA321" s="5"/>
      <c r="AB321" s="5"/>
      <c r="AC321" s="5"/>
      <c r="AD321" s="5"/>
      <c r="AE321" s="5"/>
      <c r="AF321" s="5"/>
      <c r="AG321" s="5"/>
      <c r="AH321" s="5"/>
      <c r="AI321" s="5"/>
      <c r="AJ321" s="5"/>
      <c r="AK321" s="5"/>
      <c r="AL321" s="5"/>
      <c r="AM321" s="5"/>
      <c r="AN321" s="5"/>
      <c r="AO321" s="5"/>
      <c r="AP321" s="5"/>
      <c r="AQ321" s="5"/>
      <c r="AR321" s="5"/>
      <c r="AS321" s="5"/>
      <c r="AT321" s="5"/>
      <c r="AU321" s="5"/>
    </row>
    <row r="322" spans="1:47" ht="15.95" customHeight="1" x14ac:dyDescent="0.25">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c r="AA322" s="5"/>
      <c r="AB322" s="5"/>
      <c r="AC322" s="5"/>
      <c r="AD322" s="5"/>
      <c r="AE322" s="5"/>
      <c r="AF322" s="5"/>
      <c r="AG322" s="5"/>
      <c r="AH322" s="5"/>
      <c r="AI322" s="5"/>
      <c r="AJ322" s="5"/>
      <c r="AK322" s="5"/>
      <c r="AL322" s="5"/>
      <c r="AM322" s="5"/>
      <c r="AN322" s="5"/>
      <c r="AO322" s="5"/>
      <c r="AP322" s="5"/>
      <c r="AQ322" s="5"/>
      <c r="AR322" s="5"/>
      <c r="AS322" s="5"/>
      <c r="AT322" s="5"/>
      <c r="AU322" s="5"/>
    </row>
    <row r="323" spans="1:47" ht="15.95" customHeight="1" x14ac:dyDescent="0.25">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c r="AA323" s="5"/>
      <c r="AB323" s="5"/>
      <c r="AC323" s="5"/>
      <c r="AD323" s="5"/>
      <c r="AE323" s="5"/>
      <c r="AF323" s="5"/>
      <c r="AG323" s="5"/>
      <c r="AH323" s="5"/>
      <c r="AI323" s="5"/>
      <c r="AJ323" s="5"/>
      <c r="AK323" s="5"/>
      <c r="AL323" s="5"/>
      <c r="AM323" s="5"/>
      <c r="AN323" s="5"/>
      <c r="AO323" s="5"/>
      <c r="AP323" s="5"/>
      <c r="AQ323" s="5"/>
      <c r="AR323" s="5"/>
      <c r="AS323" s="5"/>
      <c r="AT323" s="5"/>
      <c r="AU323" s="5"/>
    </row>
    <row r="324" spans="1:47" ht="15.95" customHeight="1" x14ac:dyDescent="0.25">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c r="AA324" s="5"/>
      <c r="AB324" s="5"/>
      <c r="AC324" s="5"/>
      <c r="AD324" s="5"/>
      <c r="AE324" s="5"/>
      <c r="AF324" s="5"/>
      <c r="AG324" s="5"/>
      <c r="AH324" s="5"/>
      <c r="AI324" s="5"/>
      <c r="AJ324" s="5"/>
      <c r="AK324" s="5"/>
      <c r="AL324" s="5"/>
      <c r="AM324" s="5"/>
      <c r="AN324" s="5"/>
      <c r="AO324" s="5"/>
      <c r="AP324" s="5"/>
      <c r="AQ324" s="5"/>
      <c r="AR324" s="5"/>
      <c r="AS324" s="5"/>
      <c r="AT324" s="5"/>
      <c r="AU324" s="5"/>
    </row>
    <row r="325" spans="1:47" ht="15.95" customHeight="1" x14ac:dyDescent="0.2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c r="AA325" s="5"/>
      <c r="AB325" s="5"/>
      <c r="AC325" s="5"/>
      <c r="AD325" s="5"/>
      <c r="AE325" s="5"/>
      <c r="AF325" s="5"/>
      <c r="AG325" s="5"/>
      <c r="AH325" s="5"/>
      <c r="AI325" s="5"/>
      <c r="AJ325" s="5"/>
      <c r="AK325" s="5"/>
      <c r="AL325" s="5"/>
      <c r="AM325" s="5"/>
      <c r="AN325" s="5"/>
      <c r="AO325" s="5"/>
      <c r="AP325" s="5"/>
      <c r="AQ325" s="5"/>
      <c r="AR325" s="5"/>
      <c r="AS325" s="5"/>
      <c r="AT325" s="5"/>
      <c r="AU325" s="5"/>
    </row>
    <row r="326" spans="1:47" ht="15.95" customHeight="1" x14ac:dyDescent="0.25">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c r="AA326" s="5"/>
      <c r="AB326" s="5"/>
      <c r="AC326" s="5"/>
      <c r="AD326" s="5"/>
      <c r="AE326" s="5"/>
      <c r="AF326" s="5"/>
      <c r="AG326" s="5"/>
      <c r="AH326" s="5"/>
      <c r="AI326" s="5"/>
      <c r="AJ326" s="5"/>
      <c r="AK326" s="5"/>
      <c r="AL326" s="5"/>
      <c r="AM326" s="5"/>
      <c r="AN326" s="5"/>
      <c r="AO326" s="5"/>
      <c r="AP326" s="5"/>
      <c r="AQ326" s="5"/>
      <c r="AR326" s="5"/>
      <c r="AS326" s="5"/>
      <c r="AT326" s="5"/>
      <c r="AU326" s="5"/>
    </row>
    <row r="327" spans="1:47" ht="15.95" customHeight="1" x14ac:dyDescent="0.25">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c r="AA327" s="5"/>
      <c r="AB327" s="5"/>
      <c r="AC327" s="5"/>
      <c r="AD327" s="5"/>
      <c r="AE327" s="5"/>
      <c r="AF327" s="5"/>
      <c r="AG327" s="5"/>
      <c r="AH327" s="5"/>
      <c r="AI327" s="5"/>
      <c r="AJ327" s="5"/>
      <c r="AK327" s="5"/>
      <c r="AL327" s="5"/>
      <c r="AM327" s="5"/>
      <c r="AN327" s="5"/>
      <c r="AO327" s="5"/>
      <c r="AP327" s="5"/>
      <c r="AQ327" s="5"/>
      <c r="AR327" s="5"/>
      <c r="AS327" s="5"/>
      <c r="AT327" s="5"/>
      <c r="AU327" s="5"/>
    </row>
    <row r="328" spans="1:47" ht="15.95" customHeight="1" x14ac:dyDescent="0.25">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row>
    <row r="329" spans="1:47" ht="15.95" customHeight="1" x14ac:dyDescent="0.25">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c r="AA329" s="5"/>
      <c r="AB329" s="5"/>
      <c r="AC329" s="5"/>
      <c r="AD329" s="5"/>
      <c r="AE329" s="5"/>
      <c r="AF329" s="5"/>
      <c r="AG329" s="5"/>
      <c r="AH329" s="5"/>
      <c r="AI329" s="5"/>
      <c r="AJ329" s="5"/>
      <c r="AK329" s="5"/>
      <c r="AL329" s="5"/>
      <c r="AM329" s="5"/>
      <c r="AN329" s="5"/>
      <c r="AO329" s="5"/>
      <c r="AP329" s="5"/>
      <c r="AQ329" s="5"/>
      <c r="AR329" s="5"/>
      <c r="AS329" s="5"/>
      <c r="AT329" s="5"/>
      <c r="AU329" s="5"/>
    </row>
    <row r="330" spans="1:47" ht="15.95" customHeight="1" x14ac:dyDescent="0.25">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c r="AA330" s="5"/>
      <c r="AB330" s="5"/>
      <c r="AC330" s="5"/>
      <c r="AD330" s="5"/>
      <c r="AE330" s="5"/>
      <c r="AF330" s="5"/>
      <c r="AG330" s="5"/>
      <c r="AH330" s="5"/>
      <c r="AI330" s="5"/>
      <c r="AJ330" s="5"/>
      <c r="AK330" s="5"/>
      <c r="AL330" s="5"/>
      <c r="AM330" s="5"/>
      <c r="AN330" s="5"/>
      <c r="AO330" s="5"/>
      <c r="AP330" s="5"/>
      <c r="AQ330" s="5"/>
      <c r="AR330" s="5"/>
      <c r="AS330" s="5"/>
      <c r="AT330" s="5"/>
      <c r="AU330" s="5"/>
    </row>
    <row r="331" spans="1:47" ht="15.95" customHeight="1" x14ac:dyDescent="0.25">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c r="AA331" s="5"/>
      <c r="AB331" s="5"/>
      <c r="AC331" s="5"/>
      <c r="AD331" s="5"/>
      <c r="AE331" s="5"/>
      <c r="AF331" s="5"/>
      <c r="AG331" s="5"/>
      <c r="AH331" s="5"/>
      <c r="AI331" s="5"/>
      <c r="AJ331" s="5"/>
      <c r="AK331" s="5"/>
      <c r="AL331" s="5"/>
      <c r="AM331" s="5"/>
      <c r="AN331" s="5"/>
      <c r="AO331" s="5"/>
      <c r="AP331" s="5"/>
      <c r="AQ331" s="5"/>
      <c r="AR331" s="5"/>
      <c r="AS331" s="5"/>
      <c r="AT331" s="5"/>
      <c r="AU331" s="5"/>
    </row>
    <row r="332" spans="1:47" ht="15.95" customHeight="1" x14ac:dyDescent="0.25">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c r="AA332" s="5"/>
      <c r="AB332" s="5"/>
      <c r="AC332" s="5"/>
      <c r="AD332" s="5"/>
      <c r="AE332" s="5"/>
      <c r="AF332" s="5"/>
      <c r="AG332" s="5"/>
      <c r="AH332" s="5"/>
      <c r="AI332" s="5"/>
      <c r="AJ332" s="5"/>
      <c r="AK332" s="5"/>
      <c r="AL332" s="5"/>
      <c r="AM332" s="5"/>
      <c r="AN332" s="5"/>
      <c r="AO332" s="5"/>
      <c r="AP332" s="5"/>
      <c r="AQ332" s="5"/>
      <c r="AR332" s="5"/>
      <c r="AS332" s="5"/>
      <c r="AT332" s="5"/>
      <c r="AU332" s="5"/>
    </row>
    <row r="333" spans="1:47" ht="15.95" customHeight="1" x14ac:dyDescent="0.25">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c r="AA333" s="5"/>
      <c r="AB333" s="5"/>
      <c r="AC333" s="5"/>
      <c r="AD333" s="5"/>
      <c r="AE333" s="5"/>
      <c r="AF333" s="5"/>
      <c r="AG333" s="5"/>
      <c r="AH333" s="5"/>
      <c r="AI333" s="5"/>
      <c r="AJ333" s="5"/>
      <c r="AK333" s="5"/>
      <c r="AL333" s="5"/>
      <c r="AM333" s="5"/>
      <c r="AN333" s="5"/>
      <c r="AO333" s="5"/>
      <c r="AP333" s="5"/>
      <c r="AQ333" s="5"/>
      <c r="AR333" s="5"/>
      <c r="AS333" s="5"/>
      <c r="AT333" s="5"/>
      <c r="AU333" s="5"/>
    </row>
    <row r="334" spans="1:47" ht="15.95" customHeight="1" x14ac:dyDescent="0.25">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c r="AA334" s="5"/>
      <c r="AB334" s="5"/>
      <c r="AC334" s="5"/>
      <c r="AD334" s="5"/>
      <c r="AE334" s="5"/>
      <c r="AF334" s="5"/>
      <c r="AG334" s="5"/>
      <c r="AH334" s="5"/>
      <c r="AI334" s="5"/>
      <c r="AJ334" s="5"/>
      <c r="AK334" s="5"/>
      <c r="AL334" s="5"/>
      <c r="AM334" s="5"/>
      <c r="AN334" s="5"/>
      <c r="AO334" s="5"/>
      <c r="AP334" s="5"/>
      <c r="AQ334" s="5"/>
      <c r="AR334" s="5"/>
      <c r="AS334" s="5"/>
      <c r="AT334" s="5"/>
      <c r="AU334" s="5"/>
    </row>
    <row r="335" spans="1:47" ht="15.95" customHeight="1" x14ac:dyDescent="0.2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c r="AA335" s="5"/>
      <c r="AB335" s="5"/>
      <c r="AC335" s="5"/>
      <c r="AD335" s="5"/>
      <c r="AE335" s="5"/>
      <c r="AF335" s="5"/>
      <c r="AG335" s="5"/>
      <c r="AH335" s="5"/>
      <c r="AI335" s="5"/>
      <c r="AJ335" s="5"/>
      <c r="AK335" s="5"/>
      <c r="AL335" s="5"/>
      <c r="AM335" s="5"/>
      <c r="AN335" s="5"/>
      <c r="AO335" s="5"/>
      <c r="AP335" s="5"/>
      <c r="AQ335" s="5"/>
      <c r="AR335" s="5"/>
      <c r="AS335" s="5"/>
      <c r="AT335" s="5"/>
      <c r="AU335" s="5"/>
    </row>
    <row r="336" spans="1:47" ht="15.95" customHeight="1" x14ac:dyDescent="0.25">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c r="AA336" s="5"/>
      <c r="AB336" s="5"/>
      <c r="AC336" s="5"/>
      <c r="AD336" s="5"/>
      <c r="AE336" s="5"/>
      <c r="AF336" s="5"/>
      <c r="AG336" s="5"/>
      <c r="AH336" s="5"/>
      <c r="AI336" s="5"/>
      <c r="AJ336" s="5"/>
      <c r="AK336" s="5"/>
      <c r="AL336" s="5"/>
      <c r="AM336" s="5"/>
      <c r="AN336" s="5"/>
      <c r="AO336" s="5"/>
      <c r="AP336" s="5"/>
      <c r="AQ336" s="5"/>
      <c r="AR336" s="5"/>
      <c r="AS336" s="5"/>
      <c r="AT336" s="5"/>
      <c r="AU336" s="5"/>
    </row>
    <row r="337" spans="1:47" ht="15.95" customHeight="1" x14ac:dyDescent="0.25">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c r="AA337" s="5"/>
      <c r="AB337" s="5"/>
      <c r="AC337" s="5"/>
      <c r="AD337" s="5"/>
      <c r="AE337" s="5"/>
      <c r="AF337" s="5"/>
      <c r="AG337" s="5"/>
      <c r="AH337" s="5"/>
      <c r="AI337" s="5"/>
      <c r="AJ337" s="5"/>
      <c r="AK337" s="5"/>
      <c r="AL337" s="5"/>
      <c r="AM337" s="5"/>
      <c r="AN337" s="5"/>
      <c r="AO337" s="5"/>
      <c r="AP337" s="5"/>
      <c r="AQ337" s="5"/>
      <c r="AR337" s="5"/>
      <c r="AS337" s="5"/>
      <c r="AT337" s="5"/>
      <c r="AU337" s="5"/>
    </row>
    <row r="338" spans="1:47" ht="15.95" customHeight="1" x14ac:dyDescent="0.25">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c r="AA338" s="5"/>
      <c r="AB338" s="5"/>
      <c r="AC338" s="5"/>
      <c r="AD338" s="5"/>
      <c r="AE338" s="5"/>
      <c r="AF338" s="5"/>
      <c r="AG338" s="5"/>
      <c r="AH338" s="5"/>
      <c r="AI338" s="5"/>
      <c r="AJ338" s="5"/>
      <c r="AK338" s="5"/>
      <c r="AL338" s="5"/>
      <c r="AM338" s="5"/>
      <c r="AN338" s="5"/>
      <c r="AO338" s="5"/>
      <c r="AP338" s="5"/>
      <c r="AQ338" s="5"/>
      <c r="AR338" s="5"/>
      <c r="AS338" s="5"/>
      <c r="AT338" s="5"/>
      <c r="AU338" s="5"/>
    </row>
    <row r="339" spans="1:47" ht="15.95" customHeight="1" x14ac:dyDescent="0.25">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5"/>
      <c r="AI339" s="5"/>
      <c r="AJ339" s="5"/>
      <c r="AK339" s="5"/>
      <c r="AL339" s="5"/>
      <c r="AM339" s="5"/>
      <c r="AN339" s="5"/>
      <c r="AO339" s="5"/>
      <c r="AP339" s="5"/>
      <c r="AQ339" s="5"/>
      <c r="AR339" s="5"/>
      <c r="AS339" s="5"/>
      <c r="AT339" s="5"/>
      <c r="AU339" s="5"/>
    </row>
    <row r="340" spans="1:47" ht="15.95" customHeight="1" x14ac:dyDescent="0.25">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5"/>
      <c r="AI340" s="5"/>
      <c r="AJ340" s="5"/>
      <c r="AK340" s="5"/>
      <c r="AL340" s="5"/>
      <c r="AM340" s="5"/>
      <c r="AN340" s="5"/>
      <c r="AO340" s="5"/>
      <c r="AP340" s="5"/>
      <c r="AQ340" s="5"/>
      <c r="AR340" s="5"/>
      <c r="AS340" s="5"/>
      <c r="AT340" s="5"/>
      <c r="AU340" s="5"/>
    </row>
    <row r="341" spans="1:47" ht="15.95" customHeight="1" x14ac:dyDescent="0.25">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5"/>
      <c r="AI341" s="5"/>
      <c r="AJ341" s="5"/>
      <c r="AK341" s="5"/>
      <c r="AL341" s="5"/>
      <c r="AM341" s="5"/>
      <c r="AN341" s="5"/>
      <c r="AO341" s="5"/>
      <c r="AP341" s="5"/>
      <c r="AQ341" s="5"/>
      <c r="AR341" s="5"/>
      <c r="AS341" s="5"/>
      <c r="AT341" s="5"/>
      <c r="AU341" s="5"/>
    </row>
    <row r="342" spans="1:47" ht="15.95" customHeight="1" x14ac:dyDescent="0.25">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5"/>
      <c r="AI342" s="5"/>
      <c r="AJ342" s="5"/>
      <c r="AK342" s="5"/>
      <c r="AL342" s="5"/>
      <c r="AM342" s="5"/>
      <c r="AN342" s="5"/>
      <c r="AO342" s="5"/>
      <c r="AP342" s="5"/>
      <c r="AQ342" s="5"/>
      <c r="AR342" s="5"/>
      <c r="AS342" s="5"/>
      <c r="AT342" s="5"/>
      <c r="AU342" s="5"/>
    </row>
    <row r="343" spans="1:47" ht="15.95" customHeight="1" x14ac:dyDescent="0.25">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5"/>
      <c r="AI343" s="5"/>
      <c r="AJ343" s="5"/>
      <c r="AK343" s="5"/>
      <c r="AL343" s="5"/>
      <c r="AM343" s="5"/>
      <c r="AN343" s="5"/>
      <c r="AO343" s="5"/>
      <c r="AP343" s="5"/>
      <c r="AQ343" s="5"/>
      <c r="AR343" s="5"/>
      <c r="AS343" s="5"/>
      <c r="AT343" s="5"/>
      <c r="AU343" s="5"/>
    </row>
    <row r="344" spans="1:47" ht="15.95" customHeight="1" x14ac:dyDescent="0.25">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5"/>
      <c r="AI344" s="5"/>
      <c r="AJ344" s="5"/>
      <c r="AK344" s="5"/>
      <c r="AL344" s="5"/>
      <c r="AM344" s="5"/>
      <c r="AN344" s="5"/>
      <c r="AO344" s="5"/>
      <c r="AP344" s="5"/>
      <c r="AQ344" s="5"/>
      <c r="AR344" s="5"/>
      <c r="AS344" s="5"/>
      <c r="AT344" s="5"/>
      <c r="AU344" s="5"/>
    </row>
    <row r="345" spans="1:47" ht="15.95" customHeight="1" x14ac:dyDescent="0.2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5"/>
      <c r="AI345" s="5"/>
      <c r="AJ345" s="5"/>
      <c r="AK345" s="5"/>
      <c r="AL345" s="5"/>
      <c r="AM345" s="5"/>
      <c r="AN345" s="5"/>
      <c r="AO345" s="5"/>
      <c r="AP345" s="5"/>
      <c r="AQ345" s="5"/>
      <c r="AR345" s="5"/>
      <c r="AS345" s="5"/>
      <c r="AT345" s="5"/>
      <c r="AU345" s="5"/>
    </row>
    <row r="346" spans="1:47" ht="15.95" customHeight="1" x14ac:dyDescent="0.25">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5"/>
      <c r="AI346" s="5"/>
      <c r="AJ346" s="5"/>
      <c r="AK346" s="5"/>
      <c r="AL346" s="5"/>
      <c r="AM346" s="5"/>
      <c r="AN346" s="5"/>
      <c r="AO346" s="5"/>
      <c r="AP346" s="5"/>
      <c r="AQ346" s="5"/>
      <c r="AR346" s="5"/>
      <c r="AS346" s="5"/>
      <c r="AT346" s="5"/>
      <c r="AU346" s="5"/>
    </row>
    <row r="347" spans="1:47" ht="15.95" customHeight="1" x14ac:dyDescent="0.25">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5"/>
      <c r="AI347" s="5"/>
      <c r="AJ347" s="5"/>
      <c r="AK347" s="5"/>
      <c r="AL347" s="5"/>
      <c r="AM347" s="5"/>
      <c r="AN347" s="5"/>
      <c r="AO347" s="5"/>
      <c r="AP347" s="5"/>
      <c r="AQ347" s="5"/>
      <c r="AR347" s="5"/>
      <c r="AS347" s="5"/>
      <c r="AT347" s="5"/>
      <c r="AU347" s="5"/>
    </row>
    <row r="348" spans="1:47" ht="15.95" customHeight="1" x14ac:dyDescent="0.25">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5"/>
      <c r="AI348" s="5"/>
      <c r="AJ348" s="5"/>
      <c r="AK348" s="5"/>
      <c r="AL348" s="5"/>
      <c r="AM348" s="5"/>
      <c r="AN348" s="5"/>
      <c r="AO348" s="5"/>
      <c r="AP348" s="5"/>
      <c r="AQ348" s="5"/>
      <c r="AR348" s="5"/>
      <c r="AS348" s="5"/>
      <c r="AT348" s="5"/>
      <c r="AU348" s="5"/>
    </row>
    <row r="349" spans="1:47" ht="15.95" customHeight="1" x14ac:dyDescent="0.25">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5"/>
      <c r="AI349" s="5"/>
      <c r="AJ349" s="5"/>
      <c r="AK349" s="5"/>
      <c r="AL349" s="5"/>
      <c r="AM349" s="5"/>
      <c r="AN349" s="5"/>
      <c r="AO349" s="5"/>
      <c r="AP349" s="5"/>
      <c r="AQ349" s="5"/>
      <c r="AR349" s="5"/>
      <c r="AS349" s="5"/>
      <c r="AT349" s="5"/>
      <c r="AU349" s="5"/>
    </row>
    <row r="350" spans="1:47" ht="15.95" customHeight="1" x14ac:dyDescent="0.25">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c r="AA350" s="5"/>
      <c r="AB350" s="5"/>
      <c r="AC350" s="5"/>
      <c r="AD350" s="5"/>
      <c r="AE350" s="5"/>
      <c r="AF350" s="5"/>
      <c r="AG350" s="5"/>
      <c r="AH350" s="5"/>
      <c r="AI350" s="5"/>
      <c r="AJ350" s="5"/>
      <c r="AK350" s="5"/>
      <c r="AL350" s="5"/>
      <c r="AM350" s="5"/>
      <c r="AN350" s="5"/>
      <c r="AO350" s="5"/>
      <c r="AP350" s="5"/>
      <c r="AQ350" s="5"/>
      <c r="AR350" s="5"/>
      <c r="AS350" s="5"/>
      <c r="AT350" s="5"/>
      <c r="AU350" s="5"/>
    </row>
    <row r="351" spans="1:47" ht="15.95" customHeight="1" x14ac:dyDescent="0.25">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c r="AA351" s="5"/>
      <c r="AB351" s="5"/>
      <c r="AC351" s="5"/>
      <c r="AD351" s="5"/>
      <c r="AE351" s="5"/>
      <c r="AF351" s="5"/>
      <c r="AG351" s="5"/>
      <c r="AH351" s="5"/>
      <c r="AI351" s="5"/>
      <c r="AJ351" s="5"/>
      <c r="AK351" s="5"/>
      <c r="AL351" s="5"/>
      <c r="AM351" s="5"/>
      <c r="AN351" s="5"/>
      <c r="AO351" s="5"/>
      <c r="AP351" s="5"/>
      <c r="AQ351" s="5"/>
      <c r="AR351" s="5"/>
      <c r="AS351" s="5"/>
      <c r="AT351" s="5"/>
      <c r="AU351" s="5"/>
    </row>
    <row r="352" spans="1:47" ht="15.95" customHeight="1" x14ac:dyDescent="0.25">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c r="AA352" s="5"/>
      <c r="AB352" s="5"/>
      <c r="AC352" s="5"/>
      <c r="AD352" s="5"/>
      <c r="AE352" s="5"/>
      <c r="AF352" s="5"/>
      <c r="AG352" s="5"/>
      <c r="AH352" s="5"/>
      <c r="AI352" s="5"/>
      <c r="AJ352" s="5"/>
      <c r="AK352" s="5"/>
      <c r="AL352" s="5"/>
      <c r="AM352" s="5"/>
      <c r="AN352" s="5"/>
      <c r="AO352" s="5"/>
      <c r="AP352" s="5"/>
      <c r="AQ352" s="5"/>
      <c r="AR352" s="5"/>
      <c r="AS352" s="5"/>
      <c r="AT352" s="5"/>
      <c r="AU352" s="5"/>
    </row>
    <row r="353" spans="1:47" ht="15.95" customHeight="1" x14ac:dyDescent="0.25">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c r="AA353" s="5"/>
      <c r="AB353" s="5"/>
      <c r="AC353" s="5"/>
      <c r="AD353" s="5"/>
      <c r="AE353" s="5"/>
      <c r="AF353" s="5"/>
      <c r="AG353" s="5"/>
      <c r="AH353" s="5"/>
      <c r="AI353" s="5"/>
      <c r="AJ353" s="5"/>
      <c r="AK353" s="5"/>
      <c r="AL353" s="5"/>
      <c r="AM353" s="5"/>
      <c r="AN353" s="5"/>
      <c r="AO353" s="5"/>
      <c r="AP353" s="5"/>
      <c r="AQ353" s="5"/>
      <c r="AR353" s="5"/>
      <c r="AS353" s="5"/>
      <c r="AT353" s="5"/>
      <c r="AU353" s="5"/>
    </row>
    <row r="354" spans="1:47" ht="15.95" customHeight="1" x14ac:dyDescent="0.25">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c r="AA354" s="5"/>
      <c r="AB354" s="5"/>
      <c r="AC354" s="5"/>
      <c r="AD354" s="5"/>
      <c r="AE354" s="5"/>
      <c r="AF354" s="5"/>
      <c r="AG354" s="5"/>
      <c r="AH354" s="5"/>
      <c r="AI354" s="5"/>
      <c r="AJ354" s="5"/>
      <c r="AK354" s="5"/>
      <c r="AL354" s="5"/>
      <c r="AM354" s="5"/>
      <c r="AN354" s="5"/>
      <c r="AO354" s="5"/>
      <c r="AP354" s="5"/>
      <c r="AQ354" s="5"/>
      <c r="AR354" s="5"/>
      <c r="AS354" s="5"/>
      <c r="AT354" s="5"/>
      <c r="AU354" s="5"/>
    </row>
    <row r="355" spans="1:47" ht="15.95" customHeight="1" x14ac:dyDescent="0.2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c r="AA355" s="5"/>
      <c r="AB355" s="5"/>
      <c r="AC355" s="5"/>
      <c r="AD355" s="5"/>
      <c r="AE355" s="5"/>
      <c r="AF355" s="5"/>
      <c r="AG355" s="5"/>
      <c r="AH355" s="5"/>
      <c r="AI355" s="5"/>
      <c r="AJ355" s="5"/>
      <c r="AK355" s="5"/>
      <c r="AL355" s="5"/>
      <c r="AM355" s="5"/>
      <c r="AN355" s="5"/>
      <c r="AO355" s="5"/>
      <c r="AP355" s="5"/>
      <c r="AQ355" s="5"/>
      <c r="AR355" s="5"/>
      <c r="AS355" s="5"/>
      <c r="AT355" s="5"/>
      <c r="AU355" s="5"/>
    </row>
    <row r="356" spans="1:47" ht="15.95" customHeight="1" x14ac:dyDescent="0.25">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5"/>
      <c r="AJ356" s="5"/>
      <c r="AK356" s="5"/>
      <c r="AL356" s="5"/>
      <c r="AM356" s="5"/>
      <c r="AN356" s="5"/>
      <c r="AO356" s="5"/>
      <c r="AP356" s="5"/>
      <c r="AQ356" s="5"/>
      <c r="AR356" s="5"/>
      <c r="AS356" s="5"/>
      <c r="AT356" s="5"/>
      <c r="AU356" s="5"/>
    </row>
    <row r="357" spans="1:47" ht="15.95" customHeight="1" x14ac:dyDescent="0.25">
      <c r="A357" s="2"/>
    </row>
    <row r="358" spans="1:47" ht="15.95" customHeight="1" x14ac:dyDescent="0.25">
      <c r="A358" s="2"/>
    </row>
    <row r="359" spans="1:47" ht="15.95" customHeight="1" x14ac:dyDescent="0.25">
      <c r="A359" s="2"/>
    </row>
    <row r="360" spans="1:47" ht="15.95" customHeight="1" x14ac:dyDescent="0.25">
      <c r="A360" s="2"/>
    </row>
    <row r="361" spans="1:47" ht="15.95" customHeight="1" x14ac:dyDescent="0.25">
      <c r="A361" s="2"/>
    </row>
    <row r="362" spans="1:47" ht="15.95" customHeight="1" x14ac:dyDescent="0.25">
      <c r="A362" s="2"/>
    </row>
    <row r="363" spans="1:47" ht="15.95" customHeight="1" x14ac:dyDescent="0.25">
      <c r="A363" s="2"/>
    </row>
    <row r="364" spans="1:47" ht="15.95" customHeight="1" x14ac:dyDescent="0.25">
      <c r="A364" s="2"/>
    </row>
    <row r="365" spans="1:47" ht="15.95" customHeight="1" x14ac:dyDescent="0.25">
      <c r="A365" s="2"/>
    </row>
    <row r="366" spans="1:47" ht="15.95" customHeight="1" x14ac:dyDescent="0.25">
      <c r="A366" s="2"/>
    </row>
    <row r="367" spans="1:47" ht="15.95" customHeight="1" x14ac:dyDescent="0.25">
      <c r="A367" s="2"/>
    </row>
    <row r="368" spans="1:47" ht="15.95" customHeight="1" x14ac:dyDescent="0.25">
      <c r="A368" s="2"/>
    </row>
    <row r="369" spans="1:1" ht="15.95" customHeight="1" x14ac:dyDescent="0.25">
      <c r="A369" s="2"/>
    </row>
    <row r="370" spans="1:1" ht="15.95" customHeight="1" x14ac:dyDescent="0.25">
      <c r="A370" s="2"/>
    </row>
    <row r="371" spans="1:1" ht="15.95" customHeight="1" x14ac:dyDescent="0.25">
      <c r="A371" s="2"/>
    </row>
    <row r="372" spans="1:1" ht="15.95" customHeight="1" x14ac:dyDescent="0.25">
      <c r="A372" s="2"/>
    </row>
    <row r="373" spans="1:1" ht="15.95" customHeight="1" x14ac:dyDescent="0.25">
      <c r="A373" s="2"/>
    </row>
  </sheetData>
  <sheetProtection algorithmName="SHA-512" hashValue="NM7l47uh96eF9kXU4UaV+PsoE2VBH0Ghglaf5n/2l9QM9GZkX12CJJrncPjHagxvySgsx/IXdX+41mIJncJaEQ==" saltValue="5+MkdrAJ6UTg5wZhppmZAw==" spinCount="100000" sheet="1" selectLockedCells="1"/>
  <mergeCells count="216">
    <mergeCell ref="B225:AQ225"/>
    <mergeCell ref="T226:X226"/>
    <mergeCell ref="BV212:BY212"/>
    <mergeCell ref="BJ213:BN213"/>
    <mergeCell ref="D155:AO155"/>
    <mergeCell ref="N111:Q111"/>
    <mergeCell ref="D176:X176"/>
    <mergeCell ref="D151:AF151"/>
    <mergeCell ref="D166:F166"/>
    <mergeCell ref="D170:O170"/>
    <mergeCell ref="D163:G163"/>
    <mergeCell ref="D173:P173"/>
    <mergeCell ref="D181:AP181"/>
    <mergeCell ref="Y176:AA176"/>
    <mergeCell ref="H163:J163"/>
    <mergeCell ref="G166:I166"/>
    <mergeCell ref="P170:R170"/>
    <mergeCell ref="Q173:S173"/>
    <mergeCell ref="AF111:AH111"/>
    <mergeCell ref="AG151:AI151"/>
    <mergeCell ref="C159:O159"/>
    <mergeCell ref="P159:AD159"/>
    <mergeCell ref="D161:AO161"/>
    <mergeCell ref="D164:AP164"/>
    <mergeCell ref="AT205:AX205"/>
    <mergeCell ref="AA103:AD103"/>
    <mergeCell ref="AE103:AL103"/>
    <mergeCell ref="K103:R103"/>
    <mergeCell ref="AE104:AL104"/>
    <mergeCell ref="AA105:AD105"/>
    <mergeCell ref="B156:D156"/>
    <mergeCell ref="E156:I156"/>
    <mergeCell ref="U132:W132"/>
    <mergeCell ref="D128:AI128"/>
    <mergeCell ref="AA109:AD109"/>
    <mergeCell ref="G104:J104"/>
    <mergeCell ref="G105:J105"/>
    <mergeCell ref="G106:J106"/>
    <mergeCell ref="D134:Z134"/>
    <mergeCell ref="D142:S142"/>
    <mergeCell ref="D146:N146"/>
    <mergeCell ref="D148:S148"/>
    <mergeCell ref="G108:J108"/>
    <mergeCell ref="AA107:AD107"/>
    <mergeCell ref="AE107:AL107"/>
    <mergeCell ref="K105:R105"/>
    <mergeCell ref="K107:R107"/>
    <mergeCell ref="K108:R108"/>
    <mergeCell ref="BZ203:CB203"/>
    <mergeCell ref="D77:T77"/>
    <mergeCell ref="AB83:AF83"/>
    <mergeCell ref="AS64:AT64"/>
    <mergeCell ref="D44:T44"/>
    <mergeCell ref="D46:H46"/>
    <mergeCell ref="D48:AC48"/>
    <mergeCell ref="D82:AP82"/>
    <mergeCell ref="D52:H52"/>
    <mergeCell ref="V76:AP77"/>
    <mergeCell ref="AS65:AT65"/>
    <mergeCell ref="D97:AO97"/>
    <mergeCell ref="D144:Q144"/>
    <mergeCell ref="D89:V89"/>
    <mergeCell ref="W89:AB89"/>
    <mergeCell ref="G107:J107"/>
    <mergeCell ref="AA98:AG98"/>
    <mergeCell ref="Z66:AD66"/>
    <mergeCell ref="C70:N70"/>
    <mergeCell ref="V80:AJ80"/>
    <mergeCell ref="D79:U80"/>
    <mergeCell ref="D65:AO65"/>
    <mergeCell ref="G98:M98"/>
    <mergeCell ref="P87:AD87"/>
    <mergeCell ref="C26:AP26"/>
    <mergeCell ref="D91:AO92"/>
    <mergeCell ref="D93:AO93"/>
    <mergeCell ref="D95:W95"/>
    <mergeCell ref="M40:P40"/>
    <mergeCell ref="R42:S42"/>
    <mergeCell ref="I46:AP46"/>
    <mergeCell ref="D62:AQ62"/>
    <mergeCell ref="D63:Y63"/>
    <mergeCell ref="D54:N55"/>
    <mergeCell ref="U44:AP44"/>
    <mergeCell ref="AD48:AF48"/>
    <mergeCell ref="N50:AP50"/>
    <mergeCell ref="I52:AP52"/>
    <mergeCell ref="O54:AP60"/>
    <mergeCell ref="AA63:AC63"/>
    <mergeCell ref="AJ30:AN30"/>
    <mergeCell ref="D30:AI30"/>
    <mergeCell ref="O38:P38"/>
    <mergeCell ref="E84:I84"/>
    <mergeCell ref="B68:D68"/>
    <mergeCell ref="E68:I68"/>
    <mergeCell ref="C87:O87"/>
    <mergeCell ref="B28:AQ28"/>
    <mergeCell ref="B84:D84"/>
    <mergeCell ref="D35:S35"/>
    <mergeCell ref="T35:AP35"/>
    <mergeCell ref="R37:S37"/>
    <mergeCell ref="D50:M50"/>
    <mergeCell ref="D33:J33"/>
    <mergeCell ref="D37:J37"/>
    <mergeCell ref="D42:Q42"/>
    <mergeCell ref="O70:AC70"/>
    <mergeCell ref="T72:V72"/>
    <mergeCell ref="Y74:AA74"/>
    <mergeCell ref="D72:S72"/>
    <mergeCell ref="D69:AI69"/>
    <mergeCell ref="AJ69:AN69"/>
    <mergeCell ref="D74:X74"/>
    <mergeCell ref="D66:Y66"/>
    <mergeCell ref="K33:AP33"/>
    <mergeCell ref="D40:H40"/>
    <mergeCell ref="V37:AA37"/>
    <mergeCell ref="AB37:AP37"/>
    <mergeCell ref="W38:AA38"/>
    <mergeCell ref="D86:AI86"/>
    <mergeCell ref="AJ86:AN86"/>
    <mergeCell ref="K106:R106"/>
    <mergeCell ref="AA106:AD106"/>
    <mergeCell ref="AE106:AL106"/>
    <mergeCell ref="AE105:AL105"/>
    <mergeCell ref="C11:AP11"/>
    <mergeCell ref="C13:AP13"/>
    <mergeCell ref="C15:AP15"/>
    <mergeCell ref="C20:AP20"/>
    <mergeCell ref="E22:AP22"/>
    <mergeCell ref="C22:D22"/>
    <mergeCell ref="E24:AP24"/>
    <mergeCell ref="C23:D23"/>
    <mergeCell ref="C24:D24"/>
    <mergeCell ref="C17:AO17"/>
    <mergeCell ref="C18:AO18"/>
    <mergeCell ref="C12:AP12"/>
    <mergeCell ref="D21:AP21"/>
    <mergeCell ref="C31:P31"/>
    <mergeCell ref="O37:P37"/>
    <mergeCell ref="D76:U76"/>
    <mergeCell ref="Q40:S40"/>
    <mergeCell ref="I40:K40"/>
    <mergeCell ref="G103:J103"/>
    <mergeCell ref="G99:R99"/>
    <mergeCell ref="G101:R102"/>
    <mergeCell ref="D94:AO94"/>
    <mergeCell ref="D96:AO96"/>
    <mergeCell ref="X95:AB95"/>
    <mergeCell ref="AA99:AL99"/>
    <mergeCell ref="AA101:AL102"/>
    <mergeCell ref="C125:Q125"/>
    <mergeCell ref="R125:AF125"/>
    <mergeCell ref="D111:M111"/>
    <mergeCell ref="R111:AE111"/>
    <mergeCell ref="B122:D122"/>
    <mergeCell ref="E122:I122"/>
    <mergeCell ref="AA108:AD108"/>
    <mergeCell ref="AE108:AL108"/>
    <mergeCell ref="K109:R109"/>
    <mergeCell ref="G109:J109"/>
    <mergeCell ref="AE109:AL109"/>
    <mergeCell ref="AA104:AD104"/>
    <mergeCell ref="D114:AO117"/>
    <mergeCell ref="D121:S121"/>
    <mergeCell ref="T121:X121"/>
    <mergeCell ref="K104:R104"/>
    <mergeCell ref="D153:AO153"/>
    <mergeCell ref="D154:AO154"/>
    <mergeCell ref="D127:AE127"/>
    <mergeCell ref="AF127:AP127"/>
    <mergeCell ref="T139:AO140"/>
    <mergeCell ref="AJ128:AL128"/>
    <mergeCell ref="D129:AO130"/>
    <mergeCell ref="AA134:AC134"/>
    <mergeCell ref="D135:AO137"/>
    <mergeCell ref="D132:T132"/>
    <mergeCell ref="T148:V148"/>
    <mergeCell ref="D139:S139"/>
    <mergeCell ref="R144:T144"/>
    <mergeCell ref="O146:Q146"/>
    <mergeCell ref="K166:X166"/>
    <mergeCell ref="D177:AP178"/>
    <mergeCell ref="D180:Y180"/>
    <mergeCell ref="Z180:AB180"/>
    <mergeCell ref="AJ191:AL191"/>
    <mergeCell ref="D193:H193"/>
    <mergeCell ref="D183:AO183"/>
    <mergeCell ref="B185:D185"/>
    <mergeCell ref="E185:I185"/>
    <mergeCell ref="C188:AP189"/>
    <mergeCell ref="D168:AO168"/>
    <mergeCell ref="D174:AP174"/>
    <mergeCell ref="Y166:Z166"/>
    <mergeCell ref="C227:AJ227"/>
    <mergeCell ref="AK227:AN227"/>
    <mergeCell ref="D119:AP119"/>
    <mergeCell ref="D83:AA83"/>
    <mergeCell ref="C223:AH223"/>
    <mergeCell ref="T224:X224"/>
    <mergeCell ref="AI223:AL223"/>
    <mergeCell ref="D219:AP219"/>
    <mergeCell ref="D220:AO220"/>
    <mergeCell ref="D209:AO209"/>
    <mergeCell ref="D210:AO210"/>
    <mergeCell ref="D211:AO211"/>
    <mergeCell ref="D213:AO213"/>
    <mergeCell ref="D214:AO215"/>
    <mergeCell ref="D216:AO216"/>
    <mergeCell ref="D218:AO218"/>
    <mergeCell ref="D191:AI191"/>
    <mergeCell ref="C203:P204"/>
    <mergeCell ref="R203:AF204"/>
    <mergeCell ref="D206:AO207"/>
    <mergeCell ref="I193:AO197"/>
    <mergeCell ref="T199:X199"/>
    <mergeCell ref="D199:S199"/>
    <mergeCell ref="D167:AP167"/>
  </mergeCells>
  <conditionalFormatting sqref="A1:XFD27 A28:B28 AR28:XFD28 A29:XFD29 A30:C30 AO30:XFD30 A31:XFD36 A37:V37 AB37 AQ37:XFD37 A38:W38 AB38:XFD38 A39:XFD68 A69:AJ69 AO69:XFD69 A70:XFD85 A86:C86 AO86:XFD86 A87:XFD224 A225:B226 AR225:XFD226 A227:XFD1048576">
    <cfRule type="expression" dxfId="318" priority="1" stopIfTrue="1">
      <formula>$A$1="12345Age"</formula>
    </cfRule>
  </conditionalFormatting>
  <conditionalFormatting sqref="B155:D155 B162:AQ185 B120:AQ154 B97:AQ118 B119:D119 AQ119 AP155:AQ155 B156:AQ160 B161:D161 AP161:AQ161">
    <cfRule type="expression" dxfId="317" priority="55">
      <formula>$W$89="Autre"</formula>
    </cfRule>
  </conditionalFormatting>
  <conditionalFormatting sqref="B84:I84">
    <cfRule type="expression" dxfId="313" priority="509">
      <formula>$Y$74="non"</formula>
    </cfRule>
    <cfRule type="expression" dxfId="312" priority="508">
      <formula>$T$72=""</formula>
    </cfRule>
  </conditionalFormatting>
  <conditionalFormatting sqref="B122:I122">
    <cfRule type="expression" dxfId="311" priority="235">
      <formula>$W$89="autre"</formula>
    </cfRule>
  </conditionalFormatting>
  <conditionalFormatting sqref="B185:I185">
    <cfRule type="expression" dxfId="307" priority="142">
      <formula>$AG$151="non"</formula>
    </cfRule>
  </conditionalFormatting>
  <conditionalFormatting sqref="B86:AI86">
    <cfRule type="expression" dxfId="306" priority="12">
      <formula>$AA$63="oui"</formula>
    </cfRule>
  </conditionalFormatting>
  <conditionalFormatting sqref="B123:AQ154 B155:D155 AP155:AQ155 B156:AQ160 B161:D161 AP161:AQ161 B162:AQ185">
    <cfRule type="expression" dxfId="301" priority="5">
      <formula>$AF$111="oui"</formula>
    </cfRule>
  </conditionalFormatting>
  <conditionalFormatting sqref="B162:AQ185 B95:D95 X95:AB95 B155:D155 B87:AQ94 B120:AQ154 B85:AQ85 B86:C86 AO86:AQ86 AI95:AQ95 B96:AQ118 B119:D119 AQ119 AP155:AQ155 B156:AQ160 B161:D161 AP161:AQ161">
    <cfRule type="expression" dxfId="299" priority="200">
      <formula>$T$72="non"</formula>
    </cfRule>
  </conditionalFormatting>
  <conditionalFormatting sqref="B162:AQ185 B155:D155 B120:AQ154 B97:AQ118 B119:D119 AQ119 AP155:AQ155 B156:AQ160 B161:D161 AP161:AQ161">
    <cfRule type="expression" dxfId="298" priority="196">
      <formula>$W$89=""</formula>
    </cfRule>
  </conditionalFormatting>
  <conditionalFormatting sqref="B188:AQ190 B191:AI191 AM191:AQ191 B192:AQ192 B193:H197 AP193:AQ197 B198:AQ200">
    <cfRule type="expression" dxfId="296" priority="39">
      <formula>$A$1="12345Age"</formula>
    </cfRule>
  </conditionalFormatting>
  <conditionalFormatting sqref="B203:AQ224 B225:B226 B227:AQ227">
    <cfRule type="expression" dxfId="288" priority="63">
      <formula>$AF$111="oui"</formula>
    </cfRule>
    <cfRule type="expression" dxfId="285" priority="65">
      <formula>$W$89="autre"</formula>
    </cfRule>
    <cfRule type="expression" dxfId="280" priority="69">
      <formula>$T$72="non"</formula>
    </cfRule>
    <cfRule type="expression" dxfId="279" priority="72">
      <formula>$AA$63="oui"</formula>
    </cfRule>
  </conditionalFormatting>
  <conditionalFormatting sqref="B225:AQ225">
    <cfRule type="expression" dxfId="278" priority="25">
      <formula>$B$225=""</formula>
    </cfRule>
  </conditionalFormatting>
  <conditionalFormatting sqref="C227:AN227">
    <cfRule type="expression" dxfId="273" priority="57">
      <formula>$Y$74="non"</formula>
    </cfRule>
    <cfRule type="expression" dxfId="272" priority="75">
      <formula>$Y$74="non"</formula>
    </cfRule>
  </conditionalFormatting>
  <conditionalFormatting sqref="D74">
    <cfRule type="expression" dxfId="271" priority="340">
      <formula>$AA$63="non"</formula>
    </cfRule>
  </conditionalFormatting>
  <conditionalFormatting sqref="D95">
    <cfRule type="expression" dxfId="270" priority="245">
      <formula>$W$89="autre"</formula>
    </cfRule>
  </conditionalFormatting>
  <conditionalFormatting sqref="D127 D128:AI128">
    <cfRule type="expression" dxfId="269" priority="226">
      <formula>$W$89="Bar Le Baromètre"</formula>
    </cfRule>
  </conditionalFormatting>
  <conditionalFormatting sqref="D139">
    <cfRule type="expression" dxfId="268" priority="221">
      <formula>$AA$134="non"</formula>
    </cfRule>
  </conditionalFormatting>
  <conditionalFormatting sqref="D161 D163:G163 D166:F166 D170:O170 D173:P173 D180:Y180">
    <cfRule type="expression" dxfId="267" priority="327">
      <formula>$AG$151="oui"</formula>
    </cfRule>
  </conditionalFormatting>
  <conditionalFormatting sqref="D176">
    <cfRule type="expression" dxfId="266" priority="325">
      <formula>$AG$151="oui"</formula>
    </cfRule>
  </conditionalFormatting>
  <conditionalFormatting sqref="D72:S72">
    <cfRule type="expression" dxfId="265" priority="342">
      <formula>$AA$63="non"</formula>
    </cfRule>
  </conditionalFormatting>
  <conditionalFormatting sqref="D77:T77">
    <cfRule type="expression" dxfId="262" priority="503">
      <formula>$Y$74="oui"</formula>
    </cfRule>
  </conditionalFormatting>
  <conditionalFormatting sqref="D132:T132">
    <cfRule type="expression" dxfId="261" priority="228">
      <formula>$AJ$128="oui"</formula>
    </cfRule>
  </conditionalFormatting>
  <conditionalFormatting sqref="D76:U76 D79:U80">
    <cfRule type="expression" dxfId="260" priority="337">
      <formula>$AA$63="oui"</formula>
    </cfRule>
  </conditionalFormatting>
  <conditionalFormatting sqref="D76:U76">
    <cfRule type="expression" dxfId="259" priority="502">
      <formula>$Y$74="oui"</formula>
    </cfRule>
  </conditionalFormatting>
  <conditionalFormatting sqref="D79:U80">
    <cfRule type="expression" dxfId="258" priority="501">
      <formula>$Y$74="oui"</formula>
    </cfRule>
  </conditionalFormatting>
  <conditionalFormatting sqref="D89:V89">
    <cfRule type="expression" dxfId="257" priority="360">
      <formula>$T$72="oui"</formula>
    </cfRule>
  </conditionalFormatting>
  <conditionalFormatting sqref="D95:AB95">
    <cfRule type="expression" dxfId="256" priority="129">
      <formula>$Y$74="non"</formula>
    </cfRule>
  </conditionalFormatting>
  <conditionalFormatting sqref="D127:AE127">
    <cfRule type="expression" dxfId="254" priority="208">
      <formula>$V$80&lt;&gt;"Association étudiante de l'UQAR"</formula>
    </cfRule>
  </conditionalFormatting>
  <conditionalFormatting sqref="D30:AI30">
    <cfRule type="expression" dxfId="252" priority="28" stopIfTrue="1">
      <formula>$A$1="12345Age"</formula>
    </cfRule>
  </conditionalFormatting>
  <conditionalFormatting sqref="D128:AI128">
    <cfRule type="expression" dxfId="246" priority="207">
      <formula>$V$80&lt;&gt;"Association étudiante de l'UQAR"</formula>
    </cfRule>
  </conditionalFormatting>
  <conditionalFormatting sqref="D86:AJ86">
    <cfRule type="expression" dxfId="245" priority="8" stopIfTrue="1">
      <formula>$A$1="12345Age"</formula>
    </cfRule>
  </conditionalFormatting>
  <conditionalFormatting sqref="D93:AO93">
    <cfRule type="expression" dxfId="244" priority="383">
      <formula>$W$89="autre"</formula>
    </cfRule>
  </conditionalFormatting>
  <conditionalFormatting sqref="D114:AO117">
    <cfRule type="expression" dxfId="243" priority="244">
      <formula>$AF$111="non"</formula>
    </cfRule>
    <cfRule type="expression" dxfId="242" priority="216">
      <formula>$AF$111="en partie"</formula>
    </cfRule>
  </conditionalFormatting>
  <conditionalFormatting sqref="D154:AO154">
    <cfRule type="expression" dxfId="241" priority="195">
      <formula>$T$72="non"</formula>
    </cfRule>
    <cfRule type="expression" dxfId="239" priority="194">
      <formula>$T$72=""</formula>
    </cfRule>
  </conditionalFormatting>
  <conditionalFormatting sqref="D155:AO155">
    <cfRule type="expression" dxfId="238" priority="54">
      <formula>$AG$151="non"</formula>
    </cfRule>
  </conditionalFormatting>
  <conditionalFormatting sqref="D183:AO183">
    <cfRule type="expression" dxfId="236" priority="53">
      <formula>$AG$151="non"</formula>
    </cfRule>
    <cfRule type="expression" dxfId="235" priority="141">
      <formula>$AG$151="non"</formula>
    </cfRule>
  </conditionalFormatting>
  <conditionalFormatting sqref="D209:AO210">
    <cfRule type="expression" dxfId="233" priority="89">
      <formula>$R$144="oui"</formula>
    </cfRule>
  </conditionalFormatting>
  <conditionalFormatting sqref="D211:AO211">
    <cfRule type="expression" dxfId="232" priority="88">
      <formula>$R$144="oui"</formula>
    </cfRule>
  </conditionalFormatting>
  <conditionalFormatting sqref="D213:AO215">
    <cfRule type="expression" dxfId="231" priority="87">
      <formula>$O$146="oui"</formula>
    </cfRule>
  </conditionalFormatting>
  <conditionalFormatting sqref="D216:AO216">
    <cfRule type="expression" dxfId="230" priority="86">
      <formula>$O$146="oui"</formula>
    </cfRule>
  </conditionalFormatting>
  <conditionalFormatting sqref="D220:AO220">
    <cfRule type="expression" dxfId="229" priority="84">
      <formula>$T$148="oui"</formula>
    </cfRule>
  </conditionalFormatting>
  <conditionalFormatting sqref="D218:AP219">
    <cfRule type="expression" dxfId="228" priority="85">
      <formula>$T$148="oui"</formula>
    </cfRule>
  </conditionalFormatting>
  <conditionalFormatting sqref="D95:AQ95">
    <cfRule type="expression" dxfId="227" priority="71">
      <formula>$AA$63="oui"</formula>
    </cfRule>
  </conditionalFormatting>
  <conditionalFormatting sqref="H163:J163 G166:I166 P170:R170 Q173:S173 Z180:AB180">
    <cfRule type="expression" dxfId="217" priority="326">
      <formula>$AG$151="oui"</formula>
    </cfRule>
  </conditionalFormatting>
  <conditionalFormatting sqref="I52:AP52">
    <cfRule type="expression" dxfId="216" priority="421">
      <formula>$AD$48="oui"</formula>
    </cfRule>
  </conditionalFormatting>
  <conditionalFormatting sqref="K166:X166">
    <cfRule type="expression" dxfId="215" priority="353">
      <formula>$G$166="oui"</formula>
    </cfRule>
  </conditionalFormatting>
  <conditionalFormatting sqref="N50:AP50">
    <cfRule type="expression" dxfId="214" priority="422">
      <formula>$AD$48="oui"</formula>
    </cfRule>
    <cfRule type="expression" dxfId="213" priority="423">
      <formula>$AD$48="oui"</formula>
    </cfRule>
    <cfRule type="expression" dxfId="212" priority="424">
      <formula>"$AD$40=""oui"""</formula>
    </cfRule>
  </conditionalFormatting>
  <conditionalFormatting sqref="O70:AC70">
    <cfRule type="expression" dxfId="211" priority="339">
      <formula>$AA$63="oui"</formula>
    </cfRule>
  </conditionalFormatting>
  <conditionalFormatting sqref="P87:AD87">
    <cfRule type="expression" dxfId="210" priority="321">
      <formula>$AA$63="oui"</formula>
    </cfRule>
    <cfRule type="expression" dxfId="209" priority="428">
      <formula>$T$72="non"</formula>
    </cfRule>
  </conditionalFormatting>
  <conditionalFormatting sqref="P159:AD159">
    <cfRule type="expression" dxfId="208" priority="328">
      <formula>$AG$151="non"</formula>
    </cfRule>
    <cfRule type="expression" dxfId="207" priority="446">
      <formula>$T$72="non"</formula>
    </cfRule>
  </conditionalFormatting>
  <conditionalFormatting sqref="T72:V72 Y74:AA74">
    <cfRule type="expression" dxfId="202" priority="338">
      <formula>$AA$63="non"</formula>
    </cfRule>
  </conditionalFormatting>
  <conditionalFormatting sqref="T121:X121">
    <cfRule type="expression" dxfId="201" priority="243">
      <formula>$AF$111="oui"</formula>
    </cfRule>
  </conditionalFormatting>
  <conditionalFormatting sqref="T224:X224">
    <cfRule type="expression" dxfId="200" priority="515">
      <formula>$Y$74="non"</formula>
    </cfRule>
    <cfRule type="expression" dxfId="199" priority="32">
      <formula>$AF$111="en partie"</formula>
    </cfRule>
    <cfRule type="expression" dxfId="198" priority="59">
      <formula>$Y$74="non"</formula>
    </cfRule>
  </conditionalFormatting>
  <conditionalFormatting sqref="T226:X226">
    <cfRule type="expression" dxfId="196" priority="24">
      <formula>$B$225=""</formula>
    </cfRule>
  </conditionalFormatting>
  <conditionalFormatting sqref="T139:AO140">
    <cfRule type="expression" dxfId="195" priority="219">
      <formula>$AA$134="non"</formula>
    </cfRule>
  </conditionalFormatting>
  <conditionalFormatting sqref="U132:W132">
    <cfRule type="expression" dxfId="192" priority="227">
      <formula>$AJ$128="oui"</formula>
    </cfRule>
  </conditionalFormatting>
  <conditionalFormatting sqref="V76:AP77 V80:AJ80">
    <cfRule type="expression" dxfId="190" priority="499">
      <formula>$Y$74="oui"</formula>
    </cfRule>
    <cfRule type="expression" dxfId="189" priority="336">
      <formula>$AA$63="oui"</formula>
    </cfRule>
  </conditionalFormatting>
  <conditionalFormatting sqref="W38:AA38">
    <cfRule type="expression" dxfId="188" priority="4">
      <formula>$AB$37="Veuillez SVP vérifier l'exactitude de cette date"</formula>
    </cfRule>
  </conditionalFormatting>
  <conditionalFormatting sqref="W89:AB89">
    <cfRule type="expression" dxfId="187" priority="359">
      <formula>$T$72="oui"</formula>
    </cfRule>
  </conditionalFormatting>
  <conditionalFormatting sqref="X95">
    <cfRule type="expression" dxfId="186" priority="246">
      <formula>$W$89="autre"</formula>
    </cfRule>
  </conditionalFormatting>
  <conditionalFormatting sqref="Y166:Z166">
    <cfRule type="expression" dxfId="185" priority="351">
      <formula>$G$166="oui"</formula>
    </cfRule>
  </conditionalFormatting>
  <conditionalFormatting sqref="Y176:AA176">
    <cfRule type="expression" dxfId="184" priority="324">
      <formula>$AG$151="oui"</formula>
    </cfRule>
  </conditionalFormatting>
  <conditionalFormatting sqref="Z66:AD66">
    <cfRule type="expression" dxfId="183" priority="45">
      <formula>$AA$63="oui"</formula>
    </cfRule>
    <cfRule type="expression" dxfId="182" priority="255">
      <formula>$W$35=""</formula>
    </cfRule>
    <cfRule type="expression" dxfId="181" priority="343">
      <formula>$AA$63="oui"</formula>
    </cfRule>
    <cfRule type="expression" dxfId="180" priority="254">
      <formula>$K$33=""</formula>
    </cfRule>
    <cfRule type="expression" dxfId="178" priority="256">
      <formula>$K$37=""</formula>
    </cfRule>
    <cfRule type="expression" dxfId="177" priority="258">
      <formula>$M$37=""</formula>
    </cfRule>
    <cfRule type="expression" dxfId="176" priority="259">
      <formula>$O$37=""</formula>
    </cfRule>
    <cfRule type="expression" dxfId="175" priority="260">
      <formula>$I$40=""</formula>
    </cfRule>
    <cfRule type="expression" dxfId="174" priority="262">
      <formula>$Q$40=""</formula>
    </cfRule>
    <cfRule type="expression" dxfId="173" priority="263">
      <formula>$R$42=""</formula>
    </cfRule>
    <cfRule type="expression" dxfId="172" priority="264">
      <formula>$U$44=""</formula>
    </cfRule>
    <cfRule type="expression" dxfId="171" priority="265">
      <formula>$I$46=""</formula>
    </cfRule>
    <cfRule type="expression" dxfId="170" priority="266">
      <formula>$O$54=""</formula>
    </cfRule>
    <cfRule type="expression" dxfId="169" priority="267">
      <formula>$AD$48=""</formula>
    </cfRule>
  </conditionalFormatting>
  <conditionalFormatting sqref="AB74:AD74">
    <cfRule type="expression" dxfId="160" priority="171">
      <formula>$AA$63=""</formula>
    </cfRule>
    <cfRule type="expression" dxfId="159" priority="170">
      <formula>$AA$63="oui"</formula>
    </cfRule>
  </conditionalFormatting>
  <conditionalFormatting sqref="AB83:AF83 B162:AQ185 B95:D95 X95:AB95 B155:D155 B69:AJ69 B70:AQ73 Y74:AA74 B75:AQ81 B87:AQ94 B120:AQ154 AO69:AQ69 B74:D74 AE74:AQ74 AQ82 B82:D83 AL83:AQ83 B84:AQ85 AO86:AQ86 B96:AQ118 B119:D119 AQ119 AP155:AQ155 B156:AQ160 B161:D161 AP161:AQ161">
    <cfRule type="expression" dxfId="157" priority="201">
      <formula>$AA$63="oui"</formula>
    </cfRule>
  </conditionalFormatting>
  <conditionalFormatting sqref="AB83:AF83">
    <cfRule type="expression" dxfId="156" priority="252">
      <formula>$Y$74="non"</formula>
    </cfRule>
    <cfRule type="expression" dxfId="155" priority="504">
      <formula>$Y$74=""</formula>
    </cfRule>
    <cfRule type="expression" dxfId="153" priority="506">
      <formula>$T$72="oui"</formula>
    </cfRule>
    <cfRule type="expression" dxfId="152" priority="507">
      <formula>$T$72=""</formula>
    </cfRule>
    <cfRule type="expression" dxfId="151" priority="172">
      <formula>$T$72="oui"</formula>
    </cfRule>
  </conditionalFormatting>
  <conditionalFormatting sqref="AB83:AK83">
    <cfRule type="expression" dxfId="150" priority="167">
      <formula>$AA$63="oui"</formula>
    </cfRule>
    <cfRule type="expression" dxfId="149" priority="166">
      <formula>$AA$63=""</formula>
    </cfRule>
  </conditionalFormatting>
  <conditionalFormatting sqref="AC95:AH95">
    <cfRule type="expression" dxfId="147" priority="154">
      <formula>$T$72="oui"</formula>
    </cfRule>
  </conditionalFormatting>
  <conditionalFormatting sqref="AE66:AF66">
    <cfRule type="expression" dxfId="146" priority="395">
      <formula>$AA$63=""</formula>
    </cfRule>
  </conditionalFormatting>
  <conditionalFormatting sqref="AI223:AL223">
    <cfRule type="expression" dxfId="143" priority="83">
      <formula>$Y$74="oui"</formula>
    </cfRule>
    <cfRule type="expression" dxfId="142" priority="58">
      <formula>$Y$74="oui"</formula>
    </cfRule>
  </conditionalFormatting>
  <conditionalFormatting sqref="AJ86">
    <cfRule type="expression" dxfId="140" priority="17">
      <formula>$AA$63="oui"</formula>
    </cfRule>
  </conditionalFormatting>
  <conditionalFormatting sqref="AJ128:AL128 U132:W132 H163:J163 G166:I166 Y166:Z166 P170:R170 Q173:S173 Y176:AA176 Z180:AB180 W89:AB89 T72:V72 Y74:AA74 V80:AJ80">
    <cfRule type="expression" dxfId="138" priority="7">
      <formula>$A$1="12345Age"</formula>
    </cfRule>
  </conditionalFormatting>
  <conditionalFormatting sqref="AJ128:AL128">
    <cfRule type="expression" dxfId="137" priority="217">
      <formula>$V$80&lt;&gt;"Association étudiante de l'UQAR"</formula>
    </cfRule>
    <cfRule type="expression" dxfId="136" priority="205">
      <formula>$W$89="Café L'Auriculaire"</formula>
    </cfRule>
    <cfRule type="expression" dxfId="135" priority="225">
      <formula>$W$89="Bar Le Baromètre"</formula>
    </cfRule>
  </conditionalFormatting>
  <conditionalFormatting sqref="AJ191:AL191 I193:AO197">
    <cfRule type="expression" dxfId="134" priority="38">
      <formula>$A$1="12345Age"</formula>
    </cfRule>
  </conditionalFormatting>
  <conditionalFormatting sqref="AJ30:AN30">
    <cfRule type="expression" dxfId="130" priority="26" stopIfTrue="1">
      <formula>$A$1="12345Age"</formula>
    </cfRule>
  </conditionalFormatting>
  <conditionalFormatting sqref="AR200:CG214">
    <cfRule type="expression" dxfId="124" priority="177">
      <formula>$W$89="Autre"</formula>
    </cfRule>
    <cfRule type="expression" dxfId="123" priority="181">
      <formula>$AA$63="oui"</formula>
    </cfRule>
    <cfRule type="expression" dxfId="121" priority="179">
      <formula>$T$72="non"</formula>
    </cfRule>
    <cfRule type="expression" dxfId="117" priority="173">
      <formula>$AF$111="oui"</formula>
    </cfRule>
    <cfRule type="expression" dxfId="116" priority="178">
      <formula>$W$89=""</formula>
    </cfRule>
  </conditionalFormatting>
  <conditionalFormatting sqref="AT203:BY203">
    <cfRule type="expression" dxfId="113" priority="193">
      <formula>$W$89="autre"</formula>
    </cfRule>
  </conditionalFormatting>
  <conditionalFormatting sqref="BJ213:BN213">
    <cfRule type="expression" dxfId="111" priority="510">
      <formula>$Y$74="oui"</formula>
    </cfRule>
  </conditionalFormatting>
  <conditionalFormatting sqref="BV212:BY212">
    <cfRule type="expression" dxfId="108" priority="513">
      <formula>$Y$74="oui"</formula>
    </cfRule>
  </conditionalFormatting>
  <conditionalFormatting sqref="BZ203:CB203">
    <cfRule type="expression" dxfId="106" priority="192">
      <formula>$W$89="autre"</formula>
    </cfRule>
  </conditionalFormatting>
  <dataValidations count="6">
    <dataValidation type="whole" allowBlank="1" showInputMessage="1" showErrorMessage="1" sqref="R42:S42" xr:uid="{3AE7F7D0-3040-4F2E-B7C3-159A30B89114}">
      <formula1>1</formula1>
      <formula2>1000</formula2>
    </dataValidation>
    <dataValidation type="whole" allowBlank="1" showInputMessage="1" showErrorMessage="1" sqref="AA166" xr:uid="{6AF31135-AA01-47BA-A7E3-C21150D4C2F7}">
      <formula1>0</formula1>
      <formula2>3</formula2>
    </dataValidation>
    <dataValidation type="whole" allowBlank="1" showInputMessage="1" showErrorMessage="1" errorTitle="Erreur de saisie" error="Vous devez entrer une journée comprise entre 1 et 31" sqref="K37" xr:uid="{305665F1-5D7F-4F6D-824A-853C072E1B74}">
      <formula1>1</formula1>
      <formula2>31</formula2>
    </dataValidation>
    <dataValidation type="whole" allowBlank="1" showInputMessage="1" showErrorMessage="1" errorTitle="Erreur de saisie" error="Vous devez entrer un mois compris entre 1 et 12" sqref="M37" xr:uid="{BF06E26A-E04D-458A-90CE-5004C9BBD61A}">
      <formula1>1</formula1>
      <formula2>12</formula2>
    </dataValidation>
    <dataValidation type="whole" allowBlank="1" showInputMessage="1" showErrorMessage="1" errorTitle="Erreur de saisie" error="Vous devez entrer l'année complète (4 chiffries)_x000a__x000a_L'année doit être supérieure ou égale à 2020" promptTitle="Année" prompt="Veuillez inscrire l'année au complet (4 chiffres)_x000a_exemple 2020" sqref="O37:P37" xr:uid="{A29811AD-981B-4E7B-BB93-17B1936AF923}">
      <formula1>2020</formula1>
      <formula2>9999</formula2>
    </dataValidation>
    <dataValidation type="whole" allowBlank="1" showInputMessage="1" showErrorMessage="1" errorTitle="Invalide" error="Veuillez s'il vous plait entrer un nombre de 1 à 10" sqref="Y166:Z166" xr:uid="{3D152999-8907-4A9C-8358-5B4A21EB4F3F}">
      <formula1>1</formula1>
      <formula2>10</formula2>
    </dataValidation>
  </dataValidations>
  <hyperlinks>
    <hyperlink ref="C18" r:id="rId1" xr:uid="{8A9D9A4D-F49E-4A87-9F0E-5FAE53F89C80}"/>
    <hyperlink ref="D93" r:id="rId2" xr:uid="{64029280-A0D6-4409-A1C0-5FC24F986B3D}"/>
    <hyperlink ref="Z66:AD66" location="'Jeudi de financement - Asso'!A1" display="'Jeudi de financement - Asso'!A1" xr:uid="{8CC49CFA-CF33-4F74-8FC2-9375A944F9ED}"/>
    <hyperlink ref="AB83:AF83" location="'Bon de commande'!A1" display="'Bon de commande'!A1" xr:uid="{60E10CC8-39A5-41E8-A179-5C1A32374518}"/>
    <hyperlink ref="X95:AB95" location="'Bon de commande'!A1" display="EN CLIQUANT ICI" xr:uid="{1B48351C-CF1E-4A90-928A-4FC157508BA4}"/>
    <hyperlink ref="T121:X121" location="'Services Communauté Étudiante'!A1" display="'Services Communauté Étudiante'!A1" xr:uid="{CCE34AAC-0C3B-4064-A387-BD129D1E1F31}"/>
    <hyperlink ref="AI223:AL223" location="'Instructions Finales'!A1" display="'Instructions Finales'!A1" xr:uid="{03AEE06D-A46A-45E4-9041-9EF431CBCFA3}"/>
    <hyperlink ref="T224:X224" location="'Bon de commande'!A1" display="'Bon de commande'!A1" xr:uid="{2276C1B4-E46F-4E74-A4E7-09A30736E160}"/>
    <hyperlink ref="AK227:AN227" location="'Instructions Finales'!A1" display="'Instructions Finales'!A1" xr:uid="{6192C5D6-4F92-40F5-9830-A9C4B42C95C1}"/>
    <hyperlink ref="AJ30:AN30" location="'Instructions Finales'!A1" display="'Instructions Finales'!A1" xr:uid="{8D57CD8A-9EBA-4BE9-AB0B-AD3F9E2F1BDF}"/>
    <hyperlink ref="AJ69:AN69" location="'Instructions Finales'!A1" display="'Instructions Finales'!A1" xr:uid="{9AB4D861-732D-40A2-84D4-715FE8BC8386}"/>
    <hyperlink ref="T226:X226" location="'Services Communauté Étudiante'!A1" display="'Services Communauté Étudiante'!A1" xr:uid="{2375B5AC-08BA-4AC2-816F-34976A36D13E}"/>
    <hyperlink ref="AJ86:AN86" location="'Instructions Finales'!A1" display="'Instructions Finales'!A1" xr:uid="{28C45BD8-AB32-4A9D-9C13-562F37C24BF6}"/>
    <hyperlink ref="D216" r:id="rId3" xr:uid="{CF64DD79-653D-46F5-982A-E6805C841172}"/>
    <hyperlink ref="D220" r:id="rId4" xr:uid="{FC4815D8-075E-44CB-9018-2DB44B15CDE0}"/>
  </hyperlinks>
  <printOptions horizontalCentered="1" verticalCentered="1"/>
  <pageMargins left="0.70866141732283472" right="0.70866141732283472" top="0.35433070866141736" bottom="0.35433070866141736" header="0.31496062992125984" footer="0.31496062992125984"/>
  <pageSetup paperSize="9" orientation="portrait" r:id="rId5"/>
  <ignoredErrors>
    <ignoredError sqref="C223 D199 D30" evalError="1"/>
    <ignoredError sqref="Z66 T224 AK227 AI223 T226 AB83 AJ69" unlockedFormula="1"/>
    <ignoredError sqref="AJ30" evalError="1" unlockedFormula="1"/>
  </ignoredErrors>
  <drawing r:id="rId6"/>
  <extLst>
    <ext xmlns:x14="http://schemas.microsoft.com/office/spreadsheetml/2009/9/main" uri="{78C0D931-6437-407d-A8EE-F0AAD7539E65}">
      <x14:conditionalFormattings>
        <x14:conditionalFormatting xmlns:xm="http://schemas.microsoft.com/office/excel/2006/main">
          <x14:cfRule type="expression" priority="206" id="{C2F3596C-D596-48D9-9FCA-57D7038907B5}">
            <xm:f>$D$82=Notes!$B$11</xm:f>
            <x14:dxf>
              <font>
                <color theme="0"/>
              </font>
              <fill>
                <patternFill>
                  <bgColor theme="0"/>
                </patternFill>
              </fill>
              <border>
                <left/>
                <right/>
                <top/>
                <bottom/>
                <vertical/>
                <horizontal/>
              </border>
            </x14:dxf>
          </x14:cfRule>
          <xm:sqref>B155:D155</xm:sqref>
        </x14:conditionalFormatting>
        <x14:conditionalFormatting xmlns:xm="http://schemas.microsoft.com/office/excel/2006/main">
          <x14:cfRule type="expression" priority="241" id="{F8CF1814-7229-4AE9-934D-F0CEDC38441C}">
            <xm:f>'Matrices Formulaires'!$D$4="complet"</xm:f>
            <x14:dxf>
              <font>
                <color rgb="FFF5F2E3"/>
              </font>
              <fill>
                <patternFill>
                  <bgColor rgb="FFF5F2E3"/>
                </patternFill>
              </fill>
            </x14:dxf>
          </x14:cfRule>
          <xm:sqref>B68:I68</xm:sqref>
        </x14:conditionalFormatting>
        <x14:conditionalFormatting xmlns:xm="http://schemas.microsoft.com/office/excel/2006/main">
          <x14:cfRule type="expression" priority="240" id="{83402D40-037B-48BB-B2F9-6BF72E905800}">
            <xm:f>'Matrices Formulaires'!$AM$41="complet"</xm:f>
            <x14:dxf>
              <font>
                <color rgb="FFF5F2E3"/>
              </font>
              <fill>
                <patternFill>
                  <bgColor rgb="FFF5F2E3"/>
                </patternFill>
              </fill>
            </x14:dxf>
          </x14:cfRule>
          <xm:sqref>B84:I84</xm:sqref>
        </x14:conditionalFormatting>
        <x14:conditionalFormatting xmlns:xm="http://schemas.microsoft.com/office/excel/2006/main">
          <x14:cfRule type="expression" priority="236" id="{182EE2AA-CA38-4932-BD60-5BD894870469}">
            <xm:f>'Matrices Formulaires'!$AM$81="complet"</xm:f>
            <x14:dxf>
              <font>
                <color rgb="FFF5F2E3"/>
              </font>
              <fill>
                <patternFill>
                  <bgColor rgb="FFF5F2E3"/>
                </patternFill>
              </fill>
            </x14:dxf>
          </x14:cfRule>
          <xm:sqref>B122:I122</xm:sqref>
        </x14:conditionalFormatting>
        <x14:conditionalFormatting xmlns:xm="http://schemas.microsoft.com/office/excel/2006/main">
          <x14:cfRule type="expression" priority="222" id="{00000000-000E-0000-0200-000004000000}">
            <xm:f>$D$154=Notes!$B$31</xm:f>
            <x14:dxf>
              <font>
                <color rgb="FFF5F2E3"/>
              </font>
              <fill>
                <patternFill>
                  <bgColor rgb="FFF5F2E3"/>
                </patternFill>
              </fill>
            </x14:dxf>
          </x14:cfRule>
          <xm:sqref>B156:I156</xm:sqref>
        </x14:conditionalFormatting>
        <x14:conditionalFormatting xmlns:xm="http://schemas.microsoft.com/office/excel/2006/main">
          <x14:cfRule type="expression" priority="218" id="{77FF1104-FD99-4625-9387-FC485D585240}">
            <xm:f>$D$183=Notes!$B$41</xm:f>
            <x14:dxf>
              <font>
                <color rgb="FFF5F2E3"/>
              </font>
              <fill>
                <patternFill>
                  <bgColor rgb="FFF5F2E3"/>
                </patternFill>
              </fill>
            </x14:dxf>
          </x14:cfRule>
          <xm:sqref>B185:I185</xm:sqref>
        </x14:conditionalFormatting>
        <x14:conditionalFormatting xmlns:xm="http://schemas.microsoft.com/office/excel/2006/main">
          <x14:cfRule type="expression" priority="13" id="{314F7F0D-ABC0-4CD6-9247-CD6F1CD60F7B}">
            <xm:f>$D$65=Notes!$B$7</xm:f>
            <x14:dxf>
              <font>
                <color theme="0"/>
              </font>
              <fill>
                <patternFill>
                  <bgColor theme="0"/>
                </patternFill>
              </fill>
              <border>
                <left/>
                <right/>
                <top/>
                <bottom/>
                <vertical/>
                <horizontal/>
              </border>
            </x14:dxf>
          </x14:cfRule>
          <xm:sqref>B86:AI86</xm:sqref>
        </x14:conditionalFormatting>
        <x14:conditionalFormatting xmlns:xm="http://schemas.microsoft.com/office/excel/2006/main">
          <x14:cfRule type="expression" priority="2" id="{CE8D896F-293A-4EDC-A857-F1052E4941DB}">
            <xm:f>'Gestion du temps'!$A$3:$D$3="Formulaire EXPIRÉ ou NON VALIDE"</xm:f>
            <x14:dxf>
              <font>
                <color theme="0"/>
              </font>
              <fill>
                <patternFill>
                  <bgColor theme="0"/>
                </patternFill>
              </fill>
              <border>
                <left/>
                <right/>
                <top/>
                <bottom/>
                <vertical/>
                <horizontal/>
              </border>
            </x14:dxf>
          </x14:cfRule>
          <xm:sqref>B31:AQ36 B37:V37 AB37 AQ37 B38:W38 AB38:AQ38 B39:AQ68 B69:AJ69 AO69:AQ69 B70:AQ85 B86:C86 AO86:AQ86 B87:AQ224 B225:B226 B227:AQ239</xm:sqref>
        </x14:conditionalFormatting>
        <x14:conditionalFormatting xmlns:xm="http://schemas.microsoft.com/office/excel/2006/main">
          <x14:cfRule type="expression" priority="6" id="{64FB77BA-45CB-4CBC-96A9-4DD26E1032DF}">
            <xm:f>'Gestion du temps'!$L$5="Date impossible, veuillez SVP entrer une date valide"</xm:f>
            <x14:dxf>
              <font>
                <color theme="0"/>
              </font>
              <fill>
                <patternFill>
                  <bgColor theme="0"/>
                </patternFill>
              </fill>
            </x14:dxf>
          </x14:cfRule>
          <xm:sqref>B40:AQ68</xm:sqref>
        </x14:conditionalFormatting>
        <x14:conditionalFormatting xmlns:xm="http://schemas.microsoft.com/office/excel/2006/main">
          <x14:cfRule type="expression" priority="3" id="{6E3AB92A-394A-49EE-BB9C-680BC5754232}">
            <xm:f>$D$82=Notes!$B$11</xm:f>
            <x14:dxf>
              <font>
                <color theme="0"/>
              </font>
              <fill>
                <patternFill>
                  <bgColor theme="0"/>
                </patternFill>
              </fill>
              <border>
                <left/>
                <right/>
                <top/>
                <bottom/>
                <vertical/>
                <horizontal/>
              </border>
            </x14:dxf>
          </x14:cfRule>
          <xm:sqref>B85:AQ85 B86:C86 AO86:AQ86 B87:AQ94 B95:D95 X95:AQ95 B96:AQ118 B119:D119 AQ119 B120:AQ154 AP155:AQ155 B156:AQ160 B161:D161 AP161:AQ161 B162:AQ185</xm:sqref>
        </x14:conditionalFormatting>
        <x14:conditionalFormatting xmlns:xm="http://schemas.microsoft.com/office/excel/2006/main">
          <x14:cfRule type="expression" priority="37" id="{18DF7198-B595-4446-8757-2A1DB3DBC7F7}">
            <xm:f>$D$119=Notes!$B$22</xm:f>
            <x14:dxf>
              <font>
                <color theme="0"/>
              </font>
              <fill>
                <patternFill>
                  <bgColor theme="0"/>
                </patternFill>
              </fill>
              <border>
                <left/>
                <right/>
                <top/>
                <bottom/>
                <vertical/>
                <horizontal/>
              </border>
            </x14:dxf>
          </x14:cfRule>
          <xm:sqref>B123:AQ154 B162:AQ185 B155:D155 AP155:AQ155 B156:AQ160 B161:D161 AP161:AQ161</xm:sqref>
        </x14:conditionalFormatting>
        <x14:conditionalFormatting xmlns:xm="http://schemas.microsoft.com/office/excel/2006/main">
          <x14:cfRule type="expression" priority="199" id="{FF1EEDC0-4476-40C8-B1AD-D8BACB9542AF}">
            <xm:f>$D$154=Notes!$B$30</xm:f>
            <x14:dxf>
              <font>
                <color theme="0"/>
              </font>
              <fill>
                <patternFill>
                  <bgColor theme="0"/>
                </patternFill>
              </fill>
              <border>
                <left/>
                <right/>
                <top/>
                <bottom/>
                <vertical/>
                <horizontal/>
              </border>
            </x14:dxf>
          </x14:cfRule>
          <xm:sqref>B162:AQ185 B157:AQ160 B161:D161 AP161:AQ161</xm:sqref>
        </x14:conditionalFormatting>
        <x14:conditionalFormatting xmlns:xm="http://schemas.microsoft.com/office/excel/2006/main">
          <x14:cfRule type="expression" priority="100" id="{B1064135-FA6C-4AC3-9E90-3C64A508E546}">
            <xm:f>$D$183=Notes!$B$41</xm:f>
            <x14:dxf>
              <font>
                <color auto="1"/>
              </font>
              <fill>
                <patternFill>
                  <bgColor rgb="FFF5F2E3"/>
                </patternFill>
              </fill>
            </x14:dxf>
          </x14:cfRule>
          <x14:cfRule type="expression" priority="99" id="{1F0DE56F-1773-49C3-AAF0-9B37805EAB95}">
            <xm:f>$D$155=Notes!$B$32</xm:f>
            <x14:dxf>
              <font>
                <color auto="1"/>
              </font>
              <fill>
                <patternFill>
                  <bgColor rgb="FFF5F2E3"/>
                </patternFill>
              </fill>
            </x14:dxf>
          </x14:cfRule>
          <xm:sqref>B188:AQ190 B191:AI191 AM191:AQ191 B192:AQ192 AP193:AQ197 B193:H198 I198:AQ198 C199 B199:B200 C200:AQ200</xm:sqref>
        </x14:conditionalFormatting>
        <x14:conditionalFormatting xmlns:xm="http://schemas.microsoft.com/office/excel/2006/main">
          <x14:cfRule type="expression" priority="56" id="{2ED415FD-06DE-4E40-981C-F954FD248E6F}">
            <xm:f>$D$154=Notes!$B$30</xm:f>
            <x14:dxf>
              <font>
                <color theme="0"/>
              </font>
              <fill>
                <patternFill>
                  <bgColor theme="0"/>
                </patternFill>
              </fill>
              <border>
                <left/>
                <right/>
                <top/>
                <bottom/>
                <vertical/>
                <horizontal/>
              </border>
            </x14:dxf>
          </x14:cfRule>
          <x14:cfRule type="expression" priority="49" id="{5B6B1F42-F588-4935-8D06-044BDA303982}">
            <xm:f>$D$82=Notes!$B$11</xm:f>
            <x14:dxf>
              <font>
                <color theme="0"/>
              </font>
              <fill>
                <patternFill>
                  <bgColor theme="0"/>
                </patternFill>
              </fill>
              <border>
                <left/>
                <right/>
                <top/>
                <bottom/>
                <vertical/>
                <horizontal/>
              </border>
            </x14:dxf>
          </x14:cfRule>
          <x14:cfRule type="expression" priority="47" id="{683D8779-7D1D-4F6F-B504-672E5DE62DB2}">
            <xm:f>$D$82=Notes!$B$12</xm:f>
            <x14:dxf>
              <font>
                <color theme="0"/>
              </font>
              <fill>
                <patternFill>
                  <bgColor theme="0"/>
                </patternFill>
              </fill>
              <border>
                <left/>
                <right/>
                <top/>
                <bottom/>
                <vertical/>
                <horizontal/>
              </border>
            </x14:dxf>
          </x14:cfRule>
          <xm:sqref>B188:AQ200</xm:sqref>
        </x14:conditionalFormatting>
        <x14:conditionalFormatting xmlns:xm="http://schemas.microsoft.com/office/excel/2006/main">
          <x14:cfRule type="expression" priority="60" stopIfTrue="1" id="{B4F1A883-4CE2-4B7A-AE48-371861F0D26F}">
            <xm:f>$D$199=Notes!$B$47</xm:f>
            <x14:dxf/>
          </x14:cfRule>
          <xm:sqref>B201:AQ224 B227:AQ227 B225:B226</xm:sqref>
        </x14:conditionalFormatting>
        <x14:conditionalFormatting xmlns:xm="http://schemas.microsoft.com/office/excel/2006/main">
          <x14:cfRule type="expression" priority="68" id="{EF77FFD0-BB1D-4512-BDFC-55A42406E4B8}">
            <xm:f>$D$82=Notes!$B$11</xm:f>
            <x14:dxf>
              <font>
                <color theme="0"/>
              </font>
              <fill>
                <patternFill>
                  <bgColor theme="0"/>
                </patternFill>
              </fill>
              <border>
                <left/>
                <right/>
                <top/>
                <bottom/>
                <vertical/>
                <horizontal/>
              </border>
            </x14:dxf>
          </x14:cfRule>
          <x14:cfRule type="expression" priority="62" id="{BCFE29D4-0EF6-4281-BB48-8C9227FB0806}">
            <xm:f>$D$154=Notes!$B$30</xm:f>
            <x14:dxf>
              <font>
                <color theme="0"/>
              </font>
              <fill>
                <patternFill>
                  <bgColor theme="0"/>
                </patternFill>
              </fill>
              <border>
                <left/>
                <right/>
                <top/>
                <bottom/>
                <vertical/>
                <horizontal/>
              </border>
            </x14:dxf>
          </x14:cfRule>
          <x14:cfRule type="expression" priority="61" id="{C9E486A5-44D6-4099-A8BB-33045BEB3455}">
            <xm:f>$D$183=Notes!$B$40</xm:f>
            <x14:dxf>
              <font>
                <color theme="0"/>
              </font>
              <fill>
                <patternFill>
                  <bgColor theme="0"/>
                </patternFill>
              </fill>
              <border>
                <left/>
                <right/>
                <top/>
                <bottom/>
                <vertical/>
                <horizontal/>
              </border>
            </x14:dxf>
          </x14:cfRule>
          <x14:cfRule type="expression" priority="73" id="{49A3DEE8-21C1-4BCA-827C-563A8C1D06FB}">
            <xm:f>$D$65=Notes!$B$7</xm:f>
            <x14:dxf>
              <font>
                <color theme="0"/>
              </font>
              <fill>
                <patternFill>
                  <bgColor theme="0"/>
                </patternFill>
              </fill>
              <border>
                <left/>
                <right/>
                <top/>
                <bottom/>
                <vertical/>
                <horizontal/>
              </border>
            </x14:dxf>
          </x14:cfRule>
          <x14:cfRule type="expression" priority="64" id="{C1755EB3-FA01-4174-A714-29CFF2245692}">
            <xm:f>$D$119=Notes!$B$22</xm:f>
            <x14:dxf>
              <font>
                <color theme="0"/>
              </font>
              <fill>
                <patternFill>
                  <bgColor theme="0"/>
                </patternFill>
              </fill>
              <border>
                <left/>
                <right/>
                <top/>
                <bottom/>
                <vertical/>
                <horizontal/>
              </border>
            </x14:dxf>
          </x14:cfRule>
          <x14:cfRule type="expression" priority="51" id="{AF020180-1781-42BB-A661-D8B7A8C33726}">
            <xm:f>$D$154=Notes!$B$30</xm:f>
            <x14:dxf>
              <font>
                <color theme="0"/>
              </font>
              <fill>
                <patternFill>
                  <bgColor theme="0"/>
                </patternFill>
              </fill>
              <border>
                <left/>
                <right/>
                <top/>
                <bottom/>
                <vertical/>
                <horizontal/>
              </border>
            </x14:dxf>
          </x14:cfRule>
          <x14:cfRule type="expression" priority="67" id="{7EFB9F25-951C-4592-BFF1-CB667C261068}">
            <xm:f>$D$82=Notes!$B$12</xm:f>
            <x14:dxf>
              <font>
                <color theme="0"/>
              </font>
              <fill>
                <patternFill>
                  <bgColor theme="0"/>
                </patternFill>
              </fill>
              <border>
                <left/>
                <right/>
                <top/>
                <bottom/>
                <vertical/>
                <horizontal/>
              </border>
            </x14:dxf>
          </x14:cfRule>
          <x14:cfRule type="expression" priority="50" id="{20B93768-3202-4522-BAE8-B4E39F2D7119}">
            <xm:f>$D$183=Notes!$B$40</xm:f>
            <x14:dxf>
              <font>
                <color theme="0"/>
              </font>
              <fill>
                <patternFill>
                  <bgColor theme="0"/>
                </patternFill>
              </fill>
              <border>
                <left/>
                <right/>
                <top/>
                <bottom/>
                <vertical/>
                <horizontal/>
              </border>
            </x14:dxf>
          </x14:cfRule>
          <xm:sqref>B203:AQ224 B225:B226 B227:AQ227</xm:sqref>
        </x14:conditionalFormatting>
        <x14:conditionalFormatting xmlns:xm="http://schemas.microsoft.com/office/excel/2006/main">
          <x14:cfRule type="expression" priority="22" id="{3310AB0B-C724-4634-B70B-0FF95418006D}">
            <xm:f>$B$225=Notes!$B$51</xm:f>
            <x14:dxf>
              <font>
                <color theme="0"/>
              </font>
            </x14:dxf>
          </x14:cfRule>
          <xm:sqref>C223:AH223</xm:sqref>
        </x14:conditionalFormatting>
        <x14:conditionalFormatting xmlns:xm="http://schemas.microsoft.com/office/excel/2006/main">
          <x14:cfRule type="expression" priority="93" id="{DB0AA972-4EF3-4EBC-978C-C20D807F0352}">
            <xm:f>$D$183=Notes!$B$41</xm:f>
            <x14:dxf>
              <font>
                <color rgb="FFC00000"/>
              </font>
            </x14:dxf>
          </x14:cfRule>
          <x14:cfRule type="expression" priority="92" id="{C2CFE7A9-667D-4276-B3A9-0805381BA07A}">
            <xm:f>$D$155=Notes!$B$32</xm:f>
            <x14:dxf>
              <font>
                <color rgb="FFC00000"/>
              </font>
            </x14:dxf>
          </x14:cfRule>
          <xm:sqref>C202:AJ202</xm:sqref>
        </x14:conditionalFormatting>
        <x14:conditionalFormatting xmlns:xm="http://schemas.microsoft.com/office/excel/2006/main">
          <x14:cfRule type="expression" priority="21" id="{5284EAA5-3E66-46ED-BF10-B47BEB57C2F3}">
            <xm:f>$B$225=Notes!$B$51</xm:f>
            <x14:dxf>
              <font>
                <color theme="0"/>
              </font>
            </x14:dxf>
          </x14:cfRule>
          <xm:sqref>C227:AJ227</xm:sqref>
        </x14:conditionalFormatting>
        <x14:conditionalFormatting xmlns:xm="http://schemas.microsoft.com/office/excel/2006/main">
          <x14:cfRule type="expression" priority="96" id="{3987B74B-399B-4E33-92FC-A7C2A88F29D1}">
            <xm:f>$D$183=Notes!$B$41</xm:f>
            <x14:dxf>
              <font>
                <color rgb="FFC00000"/>
              </font>
              <fill>
                <patternFill>
                  <bgColor rgb="FFF5F2E3"/>
                </patternFill>
              </fill>
            </x14:dxf>
          </x14:cfRule>
          <x14:cfRule type="expression" priority="95" id="{F9C6F278-19F3-47F3-9DFB-C49493CF19EF}">
            <xm:f>$D$155=Notes!$B$32</xm:f>
            <x14:dxf>
              <font>
                <color rgb="FFC00000"/>
              </font>
              <fill>
                <patternFill>
                  <bgColor rgb="FFF5F2E3"/>
                </patternFill>
              </fill>
            </x14:dxf>
          </x14:cfRule>
          <xm:sqref>D199:S199</xm:sqref>
        </x14:conditionalFormatting>
        <x14:conditionalFormatting xmlns:xm="http://schemas.microsoft.com/office/excel/2006/main">
          <x14:cfRule type="expression" priority="66" id="{43EDE60E-66F0-457D-BACE-D720FE4A247A}">
            <xm:f>$D$82=Notes!$B$12</xm:f>
            <x14:dxf>
              <font>
                <color theme="0"/>
              </font>
              <fill>
                <patternFill>
                  <bgColor theme="0"/>
                </patternFill>
              </fill>
              <border>
                <left/>
                <right/>
                <top/>
                <bottom/>
                <vertical/>
                <horizontal/>
              </border>
            </x14:dxf>
          </x14:cfRule>
          <xm:sqref>D95:AB95</xm:sqref>
        </x14:conditionalFormatting>
        <x14:conditionalFormatting xmlns:xm="http://schemas.microsoft.com/office/excel/2006/main">
          <x14:cfRule type="expression" priority="29" id="{B26A84B5-C3BB-4860-9E7E-25506D941E84}">
            <xm:f>'Gestion du temps'!$A$3:$D$3="Formulaire EXPIRÉ ou NON VALIDE"</xm:f>
            <x14:dxf>
              <font>
                <b/>
                <i val="0"/>
                <color rgb="FFC00000"/>
              </font>
            </x14:dxf>
          </x14:cfRule>
          <xm:sqref>D30:AI30</xm:sqref>
        </x14:conditionalFormatting>
        <x14:conditionalFormatting xmlns:xm="http://schemas.microsoft.com/office/excel/2006/main">
          <x14:cfRule type="expression" priority="34" id="{3167A13E-D037-4E1D-A911-536517C315E3}">
            <xm:f>'Gestion du temps'!$A$3:$D$3="Formulaire EXPIRÉ ou NON VALIDE"</xm:f>
            <x14:dxf>
              <font>
                <b/>
                <i val="0"/>
                <color rgb="FFC00000"/>
              </font>
            </x14:dxf>
          </x14:cfRule>
          <x14:cfRule type="expression" priority="36" id="{0B004108-64C4-4BD8-A083-E0AFE378759C}">
            <xm:f>'Gestion du temps'!$A$3="Valide"</xm:f>
            <x14:dxf>
              <font>
                <color theme="0"/>
              </font>
              <fill>
                <patternFill>
                  <bgColor theme="0"/>
                </patternFill>
              </fill>
              <border>
                <left/>
                <right/>
                <top/>
                <bottom/>
                <vertical/>
                <horizontal/>
              </border>
            </x14:dxf>
          </x14:cfRule>
          <xm:sqref>D69:AI69</xm:sqref>
        </x14:conditionalFormatting>
        <x14:conditionalFormatting xmlns:xm="http://schemas.microsoft.com/office/excel/2006/main">
          <x14:cfRule type="expression" priority="11" id="{4959E4FF-58A5-4EC2-AE9B-53A38E09F4F3}">
            <xm:f>'Gestion du temps'!$A$3:$D$3="Formulaire EXPIRÉ ou NON VALIDE"</xm:f>
            <x14:dxf>
              <font>
                <color theme="0"/>
              </font>
              <fill>
                <patternFill>
                  <bgColor theme="0"/>
                </patternFill>
              </fill>
              <border>
                <left/>
                <right/>
                <top/>
                <bottom/>
                <vertical/>
                <horizontal/>
              </border>
            </x14:dxf>
          </x14:cfRule>
          <x14:cfRule type="expression" priority="10" id="{451CD121-57C3-4598-9792-79D772298AC1}">
            <xm:f>'Gestion du temps'!$A$3="Valide"</xm:f>
            <x14:dxf>
              <font>
                <color theme="0"/>
              </font>
              <fill>
                <patternFill>
                  <bgColor theme="0"/>
                </patternFill>
              </fill>
              <border>
                <left/>
                <right/>
                <top/>
                <bottom/>
                <vertical/>
                <horizontal/>
              </border>
            </x14:dxf>
          </x14:cfRule>
          <x14:cfRule type="expression" priority="9" id="{95025707-14A3-4946-9F45-4DEB8B2C6897}">
            <xm:f>'Gestion du temps'!$A$3:$D$3="Formulaire EXPIRÉ ou NON VALIDE"</xm:f>
            <x14:dxf>
              <font>
                <b/>
                <i val="0"/>
                <color rgb="FFC00000"/>
              </font>
            </x14:dxf>
          </x14:cfRule>
          <xm:sqref>D86:AI86</xm:sqref>
        </x14:conditionalFormatting>
        <x14:conditionalFormatting xmlns:xm="http://schemas.microsoft.com/office/excel/2006/main">
          <x14:cfRule type="expression" priority="204" id="{710B4B21-B02E-49AA-A1E3-B9577C7A3253}">
            <xm:f>$D$155=Notes!$B$32</xm:f>
            <x14:dxf>
              <font>
                <color rgb="FFF5F2E3"/>
              </font>
            </x14:dxf>
          </x14:cfRule>
          <xm:sqref>D154:AO154</xm:sqref>
        </x14:conditionalFormatting>
        <x14:conditionalFormatting xmlns:xm="http://schemas.microsoft.com/office/excel/2006/main">
          <x14:cfRule type="expression" priority="125" id="{5A727467-7DF9-48F9-A030-D8CF7BC9583E}">
            <xm:f>'Matrices Formulaires'!$D$121=""</xm:f>
            <x14:dxf>
              <font>
                <color rgb="FFF5F2E3"/>
              </font>
            </x14:dxf>
          </x14:cfRule>
          <xm:sqref>D155:AO155</xm:sqref>
        </x14:conditionalFormatting>
        <x14:conditionalFormatting xmlns:xm="http://schemas.microsoft.com/office/excel/2006/main">
          <x14:cfRule type="expression" priority="90" id="{72EEC2D0-26FE-4E3C-9E1F-B0DC17C28F8A}">
            <xm:f>'Matrices Formulaires'!$B$151="oui"</xm:f>
            <x14:dxf>
              <font>
                <color rgb="FFC00000"/>
              </font>
            </x14:dxf>
          </x14:cfRule>
          <xm:sqref>D206:AO207</xm:sqref>
        </x14:conditionalFormatting>
        <x14:conditionalFormatting xmlns:xm="http://schemas.microsoft.com/office/excel/2006/main">
          <x14:cfRule type="expression" priority="74" id="{E1E05A9D-2D45-4BCB-8CD2-C99B60F5E9C0}">
            <xm:f>$D$65=Notes!$B$7</xm:f>
            <x14:dxf>
              <font>
                <color theme="0"/>
              </font>
              <fill>
                <patternFill>
                  <bgColor theme="0"/>
                </patternFill>
              </fill>
              <border>
                <left/>
                <right/>
                <top/>
                <bottom/>
                <vertical/>
                <horizontal/>
              </border>
            </x14:dxf>
          </x14:cfRule>
          <xm:sqref>D95:AQ95</xm:sqref>
        </x14:conditionalFormatting>
        <x14:conditionalFormatting xmlns:xm="http://schemas.microsoft.com/office/excel/2006/main">
          <x14:cfRule type="expression" priority="412" id="{1D4D27BD-FB58-49A1-9A7B-207FB422ED8E}">
            <xm:f>$W$89='Menus déroulant'!$F$4</xm:f>
            <x14:dxf>
              <font>
                <b/>
                <i val="0"/>
                <color auto="1"/>
              </font>
            </x14:dxf>
          </x14:cfRule>
          <x14:cfRule type="expression" priority="400" id="{E8EC2C4B-C5B9-4D2F-9D93-B9AE6EA573BC}">
            <xm:f>#REF!='Menus déroulant'!$F$4</xm:f>
            <x14:dxf>
              <font>
                <b/>
                <i val="0"/>
              </font>
            </x14:dxf>
          </x14:cfRule>
          <x14:cfRule type="expression" priority="399" id="{B9C9D4B9-AE0D-46A3-ADE2-5EDD7D5D8038}">
            <xm:f>#REF!='Menus déroulant'!$F$4</xm:f>
            <x14:dxf>
              <font>
                <b/>
                <i val="0"/>
                <color auto="1"/>
              </font>
            </x14:dxf>
          </x14:cfRule>
          <xm:sqref>G98:M98</xm:sqref>
        </x14:conditionalFormatting>
        <x14:conditionalFormatting xmlns:xm="http://schemas.microsoft.com/office/excel/2006/main">
          <x14:cfRule type="expression" priority="411" id="{719D90EC-23AD-4BE8-A2B3-BD22C6F1FA13}">
            <xm:f>$W$89='Menus déroulant'!$F$4</xm:f>
            <x14:dxf>
              <font>
                <b/>
                <i val="0"/>
                <color rgb="FFC00000"/>
              </font>
            </x14:dxf>
          </x14:cfRule>
          <x14:cfRule type="expression" priority="401" id="{AB9FD8A5-293E-4967-8051-0A21511DDE03}">
            <xm:f>#REF!='Menus déroulant'!$F$4</xm:f>
            <x14:dxf>
              <font>
                <b/>
                <i val="0"/>
                <color rgb="FFC00000"/>
              </font>
            </x14:dxf>
          </x14:cfRule>
          <xm:sqref>G99:R99</xm:sqref>
        </x14:conditionalFormatting>
        <x14:conditionalFormatting xmlns:xm="http://schemas.microsoft.com/office/excel/2006/main">
          <x14:cfRule type="expression" priority="409" id="{30CF983B-AE87-478A-9559-A1ECF1187DDA}">
            <xm:f>$W$89='Menus déroulant'!$F$4</xm:f>
            <x14:dxf>
              <font>
                <b/>
                <i val="0"/>
                <color auto="1"/>
              </font>
            </x14:dxf>
          </x14:cfRule>
          <x14:cfRule type="expression" priority="402" id="{9C76276E-58DE-402D-A047-9F328741744A}">
            <xm:f>#REF!='Menus déroulant'!$F$4</xm:f>
            <x14:dxf>
              <font>
                <b/>
                <i val="0"/>
                <color auto="1"/>
              </font>
              <border>
                <left style="thin">
                  <color auto="1"/>
                </left>
                <right style="thin">
                  <color auto="1"/>
                </right>
                <top style="thin">
                  <color auto="1"/>
                </top>
                <bottom style="thin">
                  <color auto="1"/>
                </bottom>
                <vertical/>
                <horizontal/>
              </border>
            </x14:dxf>
          </x14:cfRule>
          <x14:cfRule type="expression" priority="408" id="{0E1609D4-00BE-4E55-A243-A59DB38DCD90}">
            <xm:f>$W$89='Menus déroulant'!$F$4</xm:f>
            <x14:dxf>
              <border>
                <left style="thin">
                  <color auto="1"/>
                </left>
                <right style="thin">
                  <color auto="1"/>
                </right>
                <top style="thin">
                  <color auto="1"/>
                </top>
                <bottom style="thin">
                  <color auto="1"/>
                </bottom>
                <vertical/>
                <horizontal/>
              </border>
            </x14:dxf>
          </x14:cfRule>
          <xm:sqref>G101:R109</xm:sqref>
        </x14:conditionalFormatting>
        <x14:conditionalFormatting xmlns:xm="http://schemas.microsoft.com/office/excel/2006/main">
          <x14:cfRule type="expression" priority="46" id="{868C4599-E72C-4A06-A8C1-20EC01A9B414}">
            <xm:f>$D$82=Notes!$B$12</xm:f>
            <x14:dxf>
              <font>
                <color theme="0"/>
              </font>
            </x14:dxf>
          </x14:cfRule>
          <x14:cfRule type="expression" priority="48" id="{2F7E0DF3-46F5-4DD3-A048-294FF016F92B}">
            <xm:f>$D$82=Notes!$B$11</xm:f>
            <x14:dxf>
              <font>
                <color theme="0"/>
              </font>
            </x14:dxf>
          </x14:cfRule>
          <x14:cfRule type="expression" priority="91" id="{14162176-2FCB-474C-A501-6F3E6E739B02}">
            <xm:f>'Matrices Formulaires'!$B$151="non"</xm:f>
            <x14:dxf>
              <font>
                <color rgb="FFC00000"/>
              </font>
              <fill>
                <patternFill>
                  <bgColor rgb="FFF5F2E3"/>
                </patternFill>
              </fill>
            </x14:dxf>
          </x14:cfRule>
          <x14:cfRule type="expression" priority="52" id="{DA7A0E2A-17C0-4EA0-BF96-DDEF72E3541E}">
            <xm:f>'Matrices Formulaires'!$A$132="oui"</xm:f>
            <x14:dxf>
              <font>
                <color rgb="FFF5F2E3"/>
              </font>
            </x14:dxf>
          </x14:cfRule>
          <xm:sqref>R203:AF204</xm:sqref>
        </x14:conditionalFormatting>
        <x14:conditionalFormatting xmlns:xm="http://schemas.microsoft.com/office/excel/2006/main">
          <x14:cfRule type="expression" priority="514" id="{334AE2FE-ED32-467E-BF30-B8D9891F1EA3}">
            <xm:f>$B$225=Notes!$B$51</xm:f>
            <x14:dxf>
              <font>
                <color theme="0"/>
              </font>
              <fill>
                <patternFill>
                  <bgColor theme="0"/>
                </patternFill>
              </fill>
            </x14:dxf>
          </x14:cfRule>
          <xm:sqref>T224:X224</xm:sqref>
        </x14:conditionalFormatting>
        <x14:conditionalFormatting xmlns:xm="http://schemas.microsoft.com/office/excel/2006/main">
          <x14:cfRule type="expression" priority="76" id="{A4B2115B-CFC0-48AD-B32F-5D3DD48F6EAC}">
            <xm:f>$D$183=Notes!$B$41</xm:f>
            <x14:dxf>
              <font>
                <color auto="1"/>
              </font>
              <fill>
                <patternFill>
                  <bgColor rgb="FFF5F2E3"/>
                </patternFill>
              </fill>
            </x14:dxf>
          </x14:cfRule>
          <x14:cfRule type="expression" priority="77" id="{58970505-B274-4584-888A-A863F8897A82}">
            <xm:f>$D$155=Notes!$B$32</xm:f>
            <x14:dxf>
              <font>
                <color auto="1"/>
              </font>
              <fill>
                <patternFill>
                  <bgColor rgb="FFF5F2E3"/>
                </patternFill>
              </fill>
            </x14:dxf>
          </x14:cfRule>
          <xm:sqref>T199:AQ199</xm:sqref>
        </x14:conditionalFormatting>
        <x14:conditionalFormatting xmlns:xm="http://schemas.microsoft.com/office/excel/2006/main">
          <x14:cfRule type="expression" priority="19" id="{C5C40165-99BB-4DFF-B99F-C52B1F39C3CA}">
            <xm:f>'Gestion du temps'!$L$5="Date impossible, veuillez SVP entrer une date valide"</xm:f>
            <x14:dxf>
              <font>
                <color rgb="FFF5F2E3"/>
              </font>
            </x14:dxf>
          </x14:cfRule>
          <xm:sqref>V37:AA37</xm:sqref>
        </x14:conditionalFormatting>
        <x14:conditionalFormatting xmlns:xm="http://schemas.microsoft.com/office/excel/2006/main">
          <x14:cfRule type="expression" priority="41" id="{9732F98B-0073-48E5-A49C-D2EF6C5636B4}">
            <xm:f>'Matrices Formulaires'!$AM$17=""</xm:f>
            <x14:dxf>
              <fill>
                <patternFill>
                  <bgColor rgb="FFF5F2E3"/>
                </patternFill>
              </fill>
            </x14:dxf>
          </x14:cfRule>
          <xm:sqref>Z66:AD66</xm:sqref>
        </x14:conditionalFormatting>
        <x14:conditionalFormatting xmlns:xm="http://schemas.microsoft.com/office/excel/2006/main">
          <x14:cfRule type="expression" priority="396" id="{58354B6C-FBD4-4C2D-8D4C-09CD77A69ECD}">
            <xm:f>#REF!='Menus déroulant'!$F$5</xm:f>
            <x14:dxf>
              <font>
                <b/>
                <i val="0"/>
                <color auto="1"/>
              </font>
            </x14:dxf>
          </x14:cfRule>
          <xm:sqref>AA98:AG98</xm:sqref>
        </x14:conditionalFormatting>
        <x14:conditionalFormatting xmlns:xm="http://schemas.microsoft.com/office/excel/2006/main">
          <x14:cfRule type="expression" priority="407" id="{4CAEE9D1-C131-4DD4-81C3-8AC0DAF9DA76}">
            <xm:f>$W$89='Menus déroulant'!$F$5</xm:f>
            <x14:dxf>
              <font>
                <b/>
                <i val="0"/>
                <color auto="1"/>
              </font>
            </x14:dxf>
          </x14:cfRule>
          <xm:sqref>AA98:AL98</xm:sqref>
        </x14:conditionalFormatting>
        <x14:conditionalFormatting xmlns:xm="http://schemas.microsoft.com/office/excel/2006/main">
          <x14:cfRule type="expression" priority="397" id="{26E0E766-79FC-4A60-B41D-DF4FCAC1FBCF}">
            <xm:f>#REF!='Menus déroulant'!$F$5</xm:f>
            <x14:dxf>
              <font>
                <b/>
                <i val="0"/>
                <color rgb="FFC00000"/>
              </font>
            </x14:dxf>
          </x14:cfRule>
          <x14:cfRule type="expression" priority="406" id="{B9DFB4DA-FF6B-479A-9576-41C97A42E4EB}">
            <xm:f>$W$89='Menus déroulant'!$F$5</xm:f>
            <x14:dxf>
              <font>
                <b/>
                <i val="0"/>
                <color rgb="FFC00000"/>
              </font>
            </x14:dxf>
          </x14:cfRule>
          <xm:sqref>AA99:AL99</xm:sqref>
        </x14:conditionalFormatting>
        <x14:conditionalFormatting xmlns:xm="http://schemas.microsoft.com/office/excel/2006/main">
          <x14:cfRule type="expression" priority="405" id="{B26EFAEC-2964-47C8-AC98-D84D0627365B}">
            <xm:f>$W$89='Menus déroulant'!$F$5</xm:f>
            <x14:dxf>
              <font>
                <b/>
                <i val="0"/>
                <color auto="1"/>
              </font>
            </x14:dxf>
          </x14:cfRule>
          <xm:sqref>AA100:AL108</xm:sqref>
        </x14:conditionalFormatting>
        <x14:conditionalFormatting xmlns:xm="http://schemas.microsoft.com/office/excel/2006/main">
          <x14:cfRule type="expression" priority="404" id="{ACD4EB84-E92C-43C7-B532-FFABC392430D}">
            <xm:f>$W$89='Menus déroulant'!$F$5</xm:f>
            <x14:dxf>
              <border>
                <left style="thin">
                  <color auto="1"/>
                </left>
                <right style="thin">
                  <color auto="1"/>
                </right>
                <top style="thin">
                  <color auto="1"/>
                </top>
                <bottom style="thin">
                  <color auto="1"/>
                </bottom>
                <vertical/>
                <horizontal/>
              </border>
            </x14:dxf>
          </x14:cfRule>
          <xm:sqref>AA101:AL108</xm:sqref>
        </x14:conditionalFormatting>
        <x14:conditionalFormatting xmlns:xm="http://schemas.microsoft.com/office/excel/2006/main">
          <x14:cfRule type="expression" priority="398" id="{3B9EFB98-7580-4401-9844-F641C7308425}">
            <xm:f>#REF!='Menus déroulant'!$F$5</xm:f>
            <x14:dxf>
              <font>
                <b/>
                <i val="0"/>
                <color auto="1"/>
              </font>
              <border>
                <left style="thin">
                  <color auto="1"/>
                </left>
                <right style="thin">
                  <color auto="1"/>
                </right>
                <top style="thin">
                  <color auto="1"/>
                </top>
                <bottom style="thin">
                  <color auto="1"/>
                </bottom>
                <vertical/>
                <horizontal/>
              </border>
            </x14:dxf>
          </x14:cfRule>
          <xm:sqref>AA101:AL109</xm:sqref>
        </x14:conditionalFormatting>
        <x14:conditionalFormatting xmlns:xm="http://schemas.microsoft.com/office/excel/2006/main">
          <x14:cfRule type="expression" priority="403" id="{0B99F7AA-EB92-4124-8BE8-0AF510B690DB}">
            <xm:f>$W$89='Menus déroulant'!$F$5</xm:f>
            <x14:dxf>
              <font>
                <b/>
                <i val="0"/>
                <color auto="1"/>
              </font>
              <border>
                <left style="thin">
                  <color auto="1"/>
                </left>
                <right style="thin">
                  <color auto="1"/>
                </right>
                <top style="thin">
                  <color auto="1"/>
                </top>
                <bottom style="thin">
                  <color auto="1"/>
                </bottom>
                <vertical/>
                <horizontal/>
              </border>
            </x14:dxf>
          </x14:cfRule>
          <xm:sqref>AA109:AL109</xm:sqref>
        </x14:conditionalFormatting>
        <x14:conditionalFormatting xmlns:xm="http://schemas.microsoft.com/office/excel/2006/main">
          <x14:cfRule type="expression" priority="203" id="{E8A59501-EFFD-47F3-B44E-150F76112E4F}">
            <xm:f>$D$65=Notes!$B$7</xm:f>
            <x14:dxf>
              <font>
                <color theme="0"/>
              </font>
              <fill>
                <patternFill>
                  <bgColor theme="0"/>
                </patternFill>
              </fill>
              <border>
                <left/>
                <right/>
                <top/>
                <bottom/>
                <vertical/>
                <horizontal/>
              </border>
            </x14:dxf>
          </x14:cfRule>
          <xm:sqref>AB83:AF83 B162:AQ185 B95:D95 X95:AB95 B155:D155 B69:AJ69 B70:AQ73 Y74:AA74 B75:AQ81 B87:AQ94 B120:AQ154 AO69:AQ69 B74:D74 AE74:AQ74 AQ82 B82:D83 AL83:AQ83 B84:AQ85 AO86:AQ86 B96:AQ118 B119:D119 AQ119 AP155:AQ155 B156:AQ160 B161:D161 AP161:AQ161</xm:sqref>
        </x14:conditionalFormatting>
        <x14:conditionalFormatting xmlns:xm="http://schemas.microsoft.com/office/excel/2006/main">
          <x14:cfRule type="expression" priority="505" id="{79EC8409-48ED-4C43-9CD5-97BEB144646D}">
            <xm:f>'Matrices Formulaires'!$AM$65="complet"</xm:f>
            <x14:dxf>
              <font>
                <b/>
                <i val="0"/>
                <color auto="1"/>
              </font>
              <fill>
                <patternFill>
                  <bgColor rgb="FF92D050"/>
                </patternFill>
              </fill>
            </x14:dxf>
          </x14:cfRule>
          <xm:sqref>AB83:AF83</xm:sqref>
        </x14:conditionalFormatting>
        <x14:conditionalFormatting xmlns:xm="http://schemas.microsoft.com/office/excel/2006/main">
          <x14:cfRule type="expression" priority="40" id="{FE9DF8F0-E32A-4135-8994-56E5E79FD776}">
            <xm:f>'Gestion du temps'!$F$5=""</xm:f>
            <x14:dxf>
              <font>
                <color rgb="FFF5F2E3"/>
              </font>
            </x14:dxf>
          </x14:cfRule>
          <xm:sqref>AB37:AP37</xm:sqref>
        </x14:conditionalFormatting>
        <x14:conditionalFormatting xmlns:xm="http://schemas.microsoft.com/office/excel/2006/main">
          <x14:cfRule type="expression" priority="372" id="{D1035278-7639-4509-9BE4-8B8794138628}">
            <xm:f>$W$89='Menus déroulant'!$F$5</xm:f>
            <x14:dxf>
              <fill>
                <patternFill>
                  <bgColor theme="4" tint="0.59996337778862885"/>
                </patternFill>
              </fill>
            </x14:dxf>
          </x14:cfRule>
          <x14:cfRule type="expression" priority="373" id="{0596AEE7-1A10-4EC1-AE12-2D1C4E151BD1}">
            <xm:f>$W$89='Menus déroulant'!$F$4</xm:f>
            <x14:dxf>
              <fill>
                <patternFill>
                  <bgColor theme="4" tint="0.59996337778862885"/>
                </patternFill>
              </fill>
            </x14:dxf>
          </x14:cfRule>
          <xm:sqref>AF111:AH111</xm:sqref>
        </x14:conditionalFormatting>
        <x14:conditionalFormatting xmlns:xm="http://schemas.microsoft.com/office/excel/2006/main">
          <x14:cfRule type="expression" priority="18" id="{0951EE8A-CF0C-4F0F-B58C-D7AB8707465A}">
            <xm:f>$D$65=Notes!$B$7</xm:f>
            <x14:dxf>
              <font>
                <color theme="0"/>
              </font>
              <fill>
                <patternFill>
                  <bgColor theme="0"/>
                </patternFill>
              </fill>
              <border>
                <left/>
                <right/>
                <top/>
                <bottom/>
                <vertical/>
                <horizontal/>
              </border>
            </x14:dxf>
          </x14:cfRule>
          <x14:cfRule type="expression" priority="16" id="{1DAA974F-9449-4DA8-B809-6E44E3692C9C}">
            <xm:f>'Gestion du temps'!$A$3:$D$3="Formulaire EXPIRÉ ou NON VALIDE"</xm:f>
            <x14:dxf>
              <font>
                <color theme="0"/>
              </font>
              <fill>
                <patternFill>
                  <bgColor theme="0"/>
                </patternFill>
              </fill>
              <border>
                <left/>
                <right/>
                <top/>
                <bottom/>
                <vertical/>
                <horizontal/>
              </border>
            </x14:dxf>
          </x14:cfRule>
          <xm:sqref>AJ86</xm:sqref>
        </x14:conditionalFormatting>
        <x14:conditionalFormatting xmlns:xm="http://schemas.microsoft.com/office/excel/2006/main">
          <x14:cfRule type="expression" priority="97" id="{FBBDF47B-0795-408B-A8B9-84D28096C8AF}">
            <xm:f>$D$155=Notes!$B$32</xm:f>
            <x14:dxf>
              <font>
                <color auto="1"/>
              </font>
              <fill>
                <patternFill>
                  <bgColor theme="4" tint="0.59996337778862885"/>
                </patternFill>
              </fill>
            </x14:dxf>
          </x14:cfRule>
          <x14:cfRule type="expression" priority="98" id="{D67F56CD-5779-4B82-B949-B358339E5B45}">
            <xm:f>$D$183=Notes!$B$41</xm:f>
            <x14:dxf>
              <font>
                <color auto="1"/>
              </font>
              <fill>
                <patternFill>
                  <bgColor theme="4" tint="0.59996337778862885"/>
                </patternFill>
              </fill>
            </x14:dxf>
          </x14:cfRule>
          <xm:sqref>AJ191:AL191 I193:AO197</xm:sqref>
        </x14:conditionalFormatting>
        <x14:conditionalFormatting xmlns:xm="http://schemas.microsoft.com/office/excel/2006/main">
          <x14:cfRule type="expression" priority="27" id="{7EA96DA0-CC11-4EED-A236-3A7F94FF866A}">
            <xm:f>'Gestion du temps'!$A$3:$D$3="Formulaire EXPIRÉ ou NON VALIDE"</xm:f>
            <x14:dxf>
              <font>
                <b/>
                <i val="0"/>
                <color auto="1"/>
              </font>
              <fill>
                <patternFill>
                  <bgColor rgb="FF92D050"/>
                </patternFill>
              </fill>
            </x14:dxf>
          </x14:cfRule>
          <xm:sqref>AJ30:AN30</xm:sqref>
        </x14:conditionalFormatting>
        <x14:conditionalFormatting xmlns:xm="http://schemas.microsoft.com/office/excel/2006/main">
          <x14:cfRule type="expression" priority="33" id="{03CB9BFA-50D0-456C-B820-6E3D26990E12}">
            <xm:f>'Gestion du temps'!$A$3:$D$3="Formulaire EXPIRÉ ou NON VALIDE"</xm:f>
            <x14:dxf>
              <font>
                <b/>
                <i val="0"/>
                <color auto="1"/>
              </font>
              <fill>
                <patternFill>
                  <bgColor rgb="FF92D050"/>
                </patternFill>
              </fill>
            </x14:dxf>
          </x14:cfRule>
          <xm:sqref>AJ69:AN69</xm:sqref>
        </x14:conditionalFormatting>
        <x14:conditionalFormatting xmlns:xm="http://schemas.microsoft.com/office/excel/2006/main">
          <x14:cfRule type="expression" priority="15" id="{5B4011C2-4FF1-4FA8-9819-30230356EB3F}">
            <xm:f>'Gestion du temps'!$A$3:$D$3="Formulaire EXPIRÉ ou NON VALIDE"</xm:f>
            <x14:dxf>
              <font>
                <b/>
                <i val="0"/>
                <color auto="1"/>
              </font>
              <fill>
                <patternFill>
                  <bgColor rgb="FF92D050"/>
                </patternFill>
              </fill>
            </x14:dxf>
          </x14:cfRule>
          <xm:sqref>AJ86:AN86</xm:sqref>
        </x14:conditionalFormatting>
        <x14:conditionalFormatting xmlns:xm="http://schemas.microsoft.com/office/excel/2006/main">
          <x14:cfRule type="expression" priority="20" id="{9AF3B017-F1E6-4A81-9432-6DE0A97D72DD}">
            <xm:f>$B$225=Notes!$B$51</xm:f>
            <x14:dxf>
              <font>
                <color theme="0"/>
              </font>
              <fill>
                <patternFill>
                  <bgColor theme="0"/>
                </patternFill>
              </fill>
            </x14:dxf>
          </x14:cfRule>
          <xm:sqref>AK227:AN227</xm:sqref>
        </x14:conditionalFormatting>
        <x14:conditionalFormatting xmlns:xm="http://schemas.microsoft.com/office/excel/2006/main">
          <x14:cfRule type="expression" priority="35" id="{047F3DD2-16D1-425D-AFEA-CECDA024666E}">
            <xm:f>'Gestion du temps'!$A$3="Valide"</xm:f>
            <x14:dxf>
              <font>
                <color theme="0"/>
              </font>
              <fill>
                <patternFill>
                  <bgColor theme="0"/>
                </patternFill>
              </fill>
              <border>
                <left/>
                <right/>
                <top/>
                <bottom/>
                <vertical/>
                <horizontal/>
              </border>
            </x14:dxf>
          </x14:cfRule>
          <xm:sqref>AO69</xm:sqref>
        </x14:conditionalFormatting>
        <x14:conditionalFormatting xmlns:xm="http://schemas.microsoft.com/office/excel/2006/main">
          <x14:cfRule type="expression" priority="182" id="{8EE6A80D-C1CE-4B0E-8616-ECF3AFD38D72}">
            <xm:f>$D$65=Notes!$B$7</xm:f>
            <x14:dxf>
              <font>
                <color theme="0"/>
              </font>
              <fill>
                <patternFill>
                  <bgColor theme="0"/>
                </patternFill>
              </fill>
              <border>
                <left/>
                <right/>
                <top/>
                <bottom/>
                <vertical/>
                <horizontal/>
              </border>
            </x14:dxf>
          </x14:cfRule>
          <x14:cfRule type="expression" priority="180" id="{3F845A3F-FCD3-4F19-B3DF-F579B4C1A294}">
            <xm:f>$D$82=Notes!$B$11</xm:f>
            <x14:dxf>
              <font>
                <color theme="0"/>
              </font>
              <fill>
                <patternFill>
                  <bgColor theme="0"/>
                </patternFill>
              </fill>
              <border>
                <left/>
                <right/>
                <top/>
                <bottom/>
                <vertical/>
                <horizontal/>
              </border>
            </x14:dxf>
          </x14:cfRule>
          <x14:cfRule type="expression" priority="174" id="{754B6833-4A9E-4691-ACA4-2C83060F2715}">
            <xm:f>$D$183=Notes!$B$40</xm:f>
            <x14:dxf>
              <font>
                <color theme="0"/>
              </font>
              <fill>
                <patternFill>
                  <bgColor theme="0"/>
                </patternFill>
              </fill>
              <border>
                <left/>
                <right/>
                <top/>
                <bottom/>
                <vertical/>
                <horizontal/>
              </border>
            </x14:dxf>
          </x14:cfRule>
          <x14:cfRule type="expression" priority="175" id="{969EEF88-8EE6-42F3-8E33-F263C2ED86F5}">
            <xm:f>$D$154=Notes!$B$30</xm:f>
            <x14:dxf>
              <font>
                <color theme="0"/>
              </font>
              <fill>
                <patternFill>
                  <bgColor theme="0"/>
                </patternFill>
              </fill>
              <border>
                <left/>
                <right/>
                <top/>
                <bottom/>
                <vertical/>
                <horizontal/>
              </border>
            </x14:dxf>
          </x14:cfRule>
          <x14:cfRule type="expression" priority="176" id="{B46A9CCB-A725-4137-83BF-746517AE60C1}">
            <xm:f>$D$119=Notes!$B$22</xm:f>
            <x14:dxf>
              <font>
                <color theme="0"/>
              </font>
              <fill>
                <patternFill>
                  <bgColor theme="0"/>
                </patternFill>
              </fill>
              <border>
                <left/>
                <right/>
                <top/>
                <bottom/>
                <vertical/>
                <horizontal/>
              </border>
            </x14:dxf>
          </x14:cfRule>
          <xm:sqref>AR200:CG214</xm:sqref>
        </x14:conditionalFormatting>
        <x14:conditionalFormatting xmlns:xm="http://schemas.microsoft.com/office/excel/2006/main">
          <x14:cfRule type="expression" priority="190" id="{55B32CB3-85B8-43AA-B4AB-76511833A71B}">
            <xm:f>$W$89='Menus déroulant'!$F$5</xm:f>
            <x14:dxf>
              <font>
                <color auto="1"/>
              </font>
            </x14:dxf>
          </x14:cfRule>
          <x14:cfRule type="expression" priority="191" id="{13354F9F-430E-4C17-BDC2-3A1F38BF2138}">
            <xm:f>$W$89='Menus déroulant'!$F$4</xm:f>
            <x14:dxf>
              <font>
                <color auto="1"/>
              </font>
            </x14:dxf>
          </x14:cfRule>
          <xm:sqref>AT203:BY203</xm:sqref>
        </x14:conditionalFormatting>
        <x14:conditionalFormatting xmlns:xm="http://schemas.microsoft.com/office/excel/2006/main">
          <x14:cfRule type="expression" priority="185" id="{206CE216-2B02-48BC-A282-4E3742BC8A8F}">
            <xm:f>$D$199=Notes!$B$46</xm:f>
            <x14:dxf>
              <font>
                <color rgb="FFF5F2E3"/>
              </font>
              <fill>
                <patternFill>
                  <bgColor rgb="FFF5F2E3"/>
                </patternFill>
              </fill>
            </x14:dxf>
          </x14:cfRule>
          <xm:sqref>BJ213:BN213</xm:sqref>
        </x14:conditionalFormatting>
        <x14:conditionalFormatting xmlns:xm="http://schemas.microsoft.com/office/excel/2006/main">
          <x14:cfRule type="expression" priority="186" id="{AEC2D69E-62E8-4E50-960D-E342EDE1E48C}">
            <xm:f>'Matrices Formulaires'!$B$151="non"</xm:f>
            <x14:dxf>
              <font>
                <b/>
                <i val="0"/>
                <color auto="1"/>
              </font>
              <fill>
                <patternFill>
                  <bgColor rgb="FF92D050"/>
                </patternFill>
              </fill>
            </x14:dxf>
          </x14:cfRule>
          <xm:sqref>BV212</xm:sqref>
        </x14:conditionalFormatting>
        <x14:conditionalFormatting xmlns:xm="http://schemas.microsoft.com/office/excel/2006/main">
          <x14:cfRule type="expression" priority="184" id="{6F44B7A8-BBAD-4DA7-BACF-6845ECFBC6A8}">
            <xm:f>$D$199=Notes!$B$46</xm:f>
            <x14:dxf>
              <font>
                <color rgb="FFF5F2E3"/>
              </font>
              <fill>
                <patternFill>
                  <bgColor rgb="FFF5F2E3"/>
                </patternFill>
              </fill>
            </x14:dxf>
          </x14:cfRule>
          <xm:sqref>BV212:BY212</xm:sqref>
        </x14:conditionalFormatting>
        <x14:conditionalFormatting xmlns:xm="http://schemas.microsoft.com/office/excel/2006/main">
          <x14:cfRule type="expression" priority="189" id="{6F542DB9-511D-4958-A56D-346E07884D3F}">
            <xm:f>$W$89='Menus déroulant'!$F$4</xm:f>
            <x14:dxf>
              <fill>
                <patternFill>
                  <bgColor theme="4" tint="0.59996337778862885"/>
                </patternFill>
              </fill>
            </x14:dxf>
          </x14:cfRule>
          <x14:cfRule type="expression" priority="188" id="{368A96AE-9FBF-45E9-83CA-A19FE8987948}">
            <xm:f>$W$89='Menus déroulant'!$F$5</xm:f>
            <x14:dxf>
              <fill>
                <patternFill>
                  <bgColor theme="4" tint="0.59996337778862885"/>
                </patternFill>
              </fill>
            </x14:dxf>
          </x14:cfRule>
          <xm:sqref>BZ203:CB203</xm:sqref>
        </x14:conditionalFormatting>
      </x14:conditionalFormattings>
    </ext>
    <ext xmlns:x14="http://schemas.microsoft.com/office/spreadsheetml/2009/9/main" uri="{CCE6A557-97BC-4b89-ADB6-D9C93CAAB3DF}">
      <x14:dataValidations xmlns:xm="http://schemas.microsoft.com/office/excel/2006/main" count="7">
        <x14:dataValidation type="list" allowBlank="1" showInputMessage="1" showErrorMessage="1" xr:uid="{C6036C26-8646-43F5-A2EB-A637C11625FC}">
          <x14:formula1>
            <xm:f>'Menus déroulant'!$E$4:$E$51</xm:f>
          </x14:formula1>
          <xm:sqref>I40:K40 Q40:S40</xm:sqref>
        </x14:dataValidation>
        <x14:dataValidation type="list" allowBlank="1" showInputMessage="1" showErrorMessage="1" xr:uid="{D144D19E-F07C-4063-BB63-188AD81CD945}">
          <x14:formula1>
            <xm:f>'Menus déroulant'!$B$4:$B$5</xm:f>
          </x14:formula1>
          <xm:sqref>AD48:AF48 AA63:AC63 Y74:AA74 T72:V72 Y176:AA176 AG151:AI151 AA134:AC134 AJ191:AL191 R144:T144 O146:Q146 T148:V148 H163:J163 G166:I166 P170:R170 Q173:S173 Z180 BZ203:CB203</xm:sqref>
        </x14:dataValidation>
        <x14:dataValidation type="list" allowBlank="1" showInputMessage="1" showErrorMessage="1" xr:uid="{2298B701-1961-4F23-AD14-BE3054D8A9F8}">
          <x14:formula1>
            <xm:f>'Menus déroulant'!$F$4:$F$6</xm:f>
          </x14:formula1>
          <xm:sqref>W89</xm:sqref>
        </x14:dataValidation>
        <x14:dataValidation type="list" allowBlank="1" showInputMessage="1" showErrorMessage="1" xr:uid="{0BF44DBD-B00D-4544-A81A-C66E26D8CDD3}">
          <x14:formula1>
            <xm:f>'Menus déroulant'!$H$4:$H$5</xm:f>
          </x14:formula1>
          <xm:sqref>U132:W132</xm:sqref>
        </x14:dataValidation>
        <x14:dataValidation type="list" allowBlank="1" showInputMessage="1" showErrorMessage="1" prompt="Vous devez cliquer sur le triangle noir / carré blanc qui apparaît à droite de la zone bleu pour faire dérouler la liste._x000a__x000a_Faites votre choix parmi les options proposées." xr:uid="{4F911281-A721-43B5-89B8-CF7835F93BE8}">
          <x14:formula1>
            <xm:f>'Menus déroulant'!$G$4:$G$7</xm:f>
          </x14:formula1>
          <xm:sqref>V80:AJ80</xm:sqref>
        </x14:dataValidation>
        <x14:dataValidation type="list" allowBlank="1" showInputMessage="1" showErrorMessage="1" xr:uid="{FD75FDFA-AF71-4687-8ADE-4034C0D2C003}">
          <x14:formula1>
            <xm:f>'Menus déroulant'!$B$4:$B$6</xm:f>
          </x14:formula1>
          <xm:sqref>AJ128:AL128</xm:sqref>
        </x14:dataValidation>
        <x14:dataValidation type="list" allowBlank="1" showInputMessage="1" showErrorMessage="1" xr:uid="{AE0DA82A-AAAA-4264-B617-6B421525F74F}">
          <x14:formula1>
            <xm:f>'Menus déroulant'!$A$4:$A$6</xm:f>
          </x14:formula1>
          <xm:sqref>AF111:AH111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474ED-44D2-4D97-BEDB-97BB4EF7FD4D}">
  <sheetPr>
    <tabColor theme="7" tint="0.59999389629810485"/>
  </sheetPr>
  <dimension ref="A1:AU336"/>
  <sheetViews>
    <sheetView showGridLines="0" workbookViewId="0"/>
  </sheetViews>
  <sheetFormatPr baseColWidth="10" defaultRowHeight="15.95" customHeight="1" x14ac:dyDescent="0.25"/>
  <cols>
    <col min="1" max="1" width="11.42578125" style="4"/>
    <col min="2" max="2" width="4.7109375" style="2" customWidth="1"/>
    <col min="3" max="42" width="3.42578125" style="2" customWidth="1"/>
    <col min="43" max="43" width="4.7109375" style="2" customWidth="1"/>
    <col min="44" max="16384" width="11.42578125" style="2"/>
  </cols>
  <sheetData>
    <row r="1" spans="1:47" ht="15.95" customHeight="1" x14ac:dyDescent="0.25">
      <c r="A1" s="202"/>
    </row>
    <row r="2" spans="1:47" ht="31.5" customHeight="1" x14ac:dyDescent="0.25">
      <c r="A2" s="2"/>
      <c r="B2" s="547" t="str" cm="1">
        <f t="array" ref="B2">_xlfn.IFS(AND('Formulaire unique'!AA63="oui",'Matrices Formulaires'!AM4="complet"),"",AND('Formulaire unique'!AA63="oui",'Matrices Formulaires'!AM4=""),Notes!B58,'Formulaire unique'!AA63="non",Notes!B57,'Formulaire unique'!AA63="",Notes!B58)</f>
        <v>Veuillez tout d'abord compléter la Section 1 - Renseignements généraux</v>
      </c>
      <c r="C2" s="547"/>
      <c r="D2" s="547"/>
      <c r="E2" s="547"/>
      <c r="F2" s="547"/>
      <c r="G2" s="547"/>
      <c r="H2" s="547"/>
      <c r="I2" s="547"/>
      <c r="J2" s="547"/>
      <c r="K2" s="547"/>
      <c r="L2" s="547"/>
      <c r="M2" s="547"/>
      <c r="N2" s="547"/>
      <c r="O2" s="547"/>
      <c r="P2" s="547"/>
      <c r="Q2" s="547"/>
      <c r="R2" s="547"/>
      <c r="S2" s="547"/>
      <c r="T2" s="547"/>
      <c r="U2" s="547"/>
      <c r="V2" s="547"/>
      <c r="W2" s="547"/>
      <c r="X2" s="547"/>
      <c r="Y2" s="547"/>
      <c r="Z2" s="547"/>
      <c r="AA2" s="547"/>
      <c r="AB2" s="547"/>
      <c r="AC2" s="547"/>
      <c r="AD2" s="547"/>
      <c r="AE2" s="547"/>
      <c r="AF2" s="547"/>
      <c r="AG2" s="547"/>
      <c r="AH2" s="547"/>
      <c r="AI2" s="547"/>
      <c r="AJ2" s="547"/>
      <c r="AK2" s="547"/>
      <c r="AL2" s="547"/>
      <c r="AM2" s="547"/>
      <c r="AN2" s="547"/>
      <c r="AO2" s="547"/>
      <c r="AP2" s="547"/>
      <c r="AQ2" s="547"/>
    </row>
    <row r="3" spans="1:47" ht="15.95" customHeight="1" x14ac:dyDescent="0.25">
      <c r="A3" s="2"/>
    </row>
    <row r="4" spans="1:47" ht="31.5" customHeight="1" x14ac:dyDescent="0.25">
      <c r="A4" s="2"/>
      <c r="Q4" s="541" t="s">
        <v>110</v>
      </c>
      <c r="R4" s="541"/>
      <c r="S4" s="541"/>
      <c r="T4" s="541"/>
      <c r="U4" s="541"/>
      <c r="V4" s="541"/>
      <c r="W4" s="541"/>
      <c r="X4" s="541"/>
      <c r="Y4" s="541"/>
      <c r="Z4" s="541"/>
      <c r="AA4" s="541"/>
      <c r="AB4" s="541"/>
      <c r="AC4" s="541"/>
      <c r="AD4" s="541"/>
      <c r="AE4" s="541"/>
      <c r="AF4" s="541"/>
      <c r="AG4" s="541"/>
      <c r="AH4" s="541"/>
      <c r="AI4" s="541"/>
      <c r="AJ4" s="541"/>
      <c r="AK4" s="541"/>
      <c r="AL4" s="541"/>
      <c r="AM4" s="541"/>
      <c r="AN4" s="541"/>
      <c r="AO4" s="541"/>
      <c r="AP4" s="541"/>
      <c r="AQ4" s="541"/>
    </row>
    <row r="5" spans="1:47" ht="26.25" customHeight="1" x14ac:dyDescent="0.25">
      <c r="A5" s="2"/>
      <c r="Q5" s="542" t="s">
        <v>111</v>
      </c>
      <c r="R5" s="542"/>
      <c r="S5" s="542"/>
      <c r="T5" s="542"/>
      <c r="U5" s="542"/>
      <c r="V5" s="542"/>
      <c r="W5" s="542"/>
      <c r="X5" s="542"/>
      <c r="Y5" s="542"/>
      <c r="Z5" s="34"/>
      <c r="AA5" s="34"/>
      <c r="AB5" s="34"/>
      <c r="AC5" s="34"/>
      <c r="AD5" s="34"/>
      <c r="AE5" s="34"/>
      <c r="AF5" s="34"/>
      <c r="AG5" s="34"/>
      <c r="AH5" s="34"/>
      <c r="AI5" s="34"/>
      <c r="AJ5" s="34"/>
      <c r="AK5" s="34"/>
      <c r="AL5" s="34"/>
      <c r="AM5" s="34"/>
      <c r="AN5" s="34"/>
      <c r="AO5" s="34"/>
      <c r="AP5" s="34"/>
      <c r="AQ5" s="34"/>
    </row>
    <row r="6" spans="1:47" ht="15.95" customHeight="1" x14ac:dyDescent="0.25">
      <c r="A6" s="2"/>
      <c r="Q6" s="34"/>
      <c r="R6" s="34"/>
      <c r="S6" s="34"/>
      <c r="T6" s="34"/>
      <c r="U6" s="34"/>
      <c r="V6" s="34"/>
      <c r="W6" s="34"/>
      <c r="X6" s="34"/>
      <c r="Y6" s="34"/>
      <c r="Z6" s="34"/>
      <c r="AA6" s="34"/>
      <c r="AB6" s="34"/>
      <c r="AC6" s="34"/>
      <c r="AD6" s="34"/>
      <c r="AE6" s="34"/>
      <c r="AF6" s="34"/>
      <c r="AG6" s="34"/>
      <c r="AH6" s="34"/>
      <c r="AI6" s="34"/>
      <c r="AJ6" s="34"/>
      <c r="AK6" s="34"/>
      <c r="AL6" s="34"/>
      <c r="AM6" s="34"/>
      <c r="AN6" s="34"/>
      <c r="AO6" s="34"/>
      <c r="AP6" s="34"/>
      <c r="AQ6" s="34"/>
    </row>
    <row r="7" spans="1:47" ht="15.95" customHeight="1" x14ac:dyDescent="0.25">
      <c r="A7" s="2"/>
    </row>
    <row r="8" spans="1:47" ht="31.5" customHeight="1" x14ac:dyDescent="0.25">
      <c r="A8" s="5"/>
      <c r="B8" s="543" t="s">
        <v>112</v>
      </c>
      <c r="C8" s="543"/>
      <c r="D8" s="543"/>
      <c r="E8" s="543"/>
      <c r="F8" s="543"/>
      <c r="G8" s="543"/>
      <c r="H8" s="543"/>
      <c r="I8" s="543"/>
      <c r="J8" s="543"/>
      <c r="K8" s="543"/>
      <c r="L8" s="543"/>
      <c r="M8" s="543"/>
      <c r="N8" s="543"/>
      <c r="O8" s="543"/>
      <c r="P8" s="543"/>
      <c r="Q8" s="543"/>
      <c r="R8" s="543"/>
      <c r="S8" s="543"/>
      <c r="T8" s="543"/>
      <c r="U8" s="543"/>
      <c r="V8" s="543"/>
      <c r="W8" s="543"/>
      <c r="X8" s="543"/>
      <c r="Y8" s="543"/>
      <c r="Z8" s="543"/>
      <c r="AA8" s="543"/>
      <c r="AB8" s="543"/>
      <c r="AC8" s="543"/>
      <c r="AD8" s="543"/>
      <c r="AE8" s="543"/>
      <c r="AF8" s="543"/>
      <c r="AG8" s="543"/>
      <c r="AH8" s="543"/>
      <c r="AI8" s="543"/>
      <c r="AJ8" s="544" t="s">
        <v>63</v>
      </c>
      <c r="AK8" s="544"/>
      <c r="AL8" s="544"/>
      <c r="AM8" s="544"/>
      <c r="AN8" s="544"/>
      <c r="AO8" s="544"/>
      <c r="AP8" s="5"/>
      <c r="AQ8" s="5"/>
      <c r="AR8" s="5"/>
      <c r="AS8" s="5"/>
      <c r="AT8" s="5"/>
      <c r="AU8" s="5"/>
    </row>
    <row r="9" spans="1:47" ht="15.95" customHeight="1" x14ac:dyDescent="0.25">
      <c r="A9" s="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row>
    <row r="10" spans="1:47" ht="31.5" customHeight="1" x14ac:dyDescent="0.25">
      <c r="A10" s="5"/>
      <c r="B10" s="8"/>
      <c r="C10" s="433" t="s">
        <v>113</v>
      </c>
      <c r="D10" s="433"/>
      <c r="E10" s="433"/>
      <c r="F10" s="433"/>
      <c r="G10" s="433"/>
      <c r="H10" s="433"/>
      <c r="I10" s="433"/>
      <c r="J10" s="433"/>
      <c r="K10" s="433"/>
      <c r="L10" s="433"/>
      <c r="M10" s="433"/>
      <c r="N10" s="433"/>
      <c r="O10" s="433"/>
      <c r="P10" s="433"/>
      <c r="Q10" s="433"/>
      <c r="R10" s="456" t="s">
        <v>479</v>
      </c>
      <c r="S10" s="456"/>
      <c r="T10" s="456"/>
      <c r="U10" s="456"/>
      <c r="V10" s="456"/>
      <c r="W10" s="456"/>
      <c r="X10" s="456"/>
      <c r="Y10" s="456"/>
      <c r="Z10" s="456"/>
      <c r="AA10" s="456"/>
      <c r="AB10" s="456"/>
      <c r="AC10" s="456"/>
      <c r="AD10" s="456"/>
      <c r="AE10" s="456"/>
      <c r="AF10" s="456"/>
      <c r="AG10" s="8"/>
      <c r="AH10" s="8"/>
      <c r="AI10" s="8"/>
      <c r="AJ10" s="8"/>
      <c r="AK10" s="8"/>
      <c r="AL10" s="8"/>
      <c r="AM10" s="8"/>
      <c r="AN10" s="8"/>
      <c r="AO10" s="8"/>
      <c r="AP10" s="8"/>
      <c r="AQ10" s="8"/>
      <c r="AR10" s="5"/>
      <c r="AS10" s="5"/>
      <c r="AT10" s="5"/>
      <c r="AU10" s="5"/>
    </row>
    <row r="11" spans="1:47" s="5" customFormat="1" ht="15.75" customHeight="1" x14ac:dyDescent="0.25">
      <c r="B11" s="8"/>
      <c r="C11" s="28"/>
      <c r="D11" s="28"/>
      <c r="E11" s="28"/>
      <c r="F11" s="28"/>
      <c r="G11" s="28"/>
      <c r="H11" s="28"/>
      <c r="I11" s="28"/>
      <c r="J11" s="28"/>
      <c r="K11" s="28"/>
      <c r="L11" s="28"/>
      <c r="M11" s="28"/>
      <c r="N11" s="28"/>
      <c r="O11" s="28"/>
      <c r="P11" s="28"/>
      <c r="Q11" s="28"/>
      <c r="R11" s="29"/>
      <c r="S11" s="29"/>
      <c r="T11" s="29"/>
      <c r="U11" s="29"/>
      <c r="V11" s="29"/>
      <c r="W11" s="29"/>
      <c r="X11" s="29"/>
      <c r="Y11" s="29"/>
      <c r="Z11" s="29"/>
      <c r="AA11" s="29"/>
      <c r="AB11" s="29"/>
      <c r="AC11" s="29"/>
      <c r="AD11" s="29"/>
      <c r="AE11" s="29"/>
      <c r="AF11" s="29"/>
      <c r="AG11" s="8"/>
      <c r="AH11" s="8"/>
      <c r="AI11" s="8"/>
      <c r="AJ11" s="8"/>
      <c r="AK11" s="8"/>
      <c r="AL11" s="8"/>
      <c r="AM11" s="8"/>
      <c r="AN11" s="8"/>
      <c r="AO11" s="8"/>
      <c r="AP11" s="8"/>
      <c r="AQ11" s="8"/>
    </row>
    <row r="12" spans="1:47" ht="15.95" customHeight="1" x14ac:dyDescent="0.25">
      <c r="A12" s="5"/>
      <c r="B12" s="8"/>
      <c r="C12" s="8"/>
      <c r="D12" s="517" t="s">
        <v>76</v>
      </c>
      <c r="E12" s="517"/>
      <c r="F12" s="517"/>
      <c r="G12" s="517"/>
      <c r="H12" s="517"/>
      <c r="I12" s="517"/>
      <c r="J12" s="517"/>
      <c r="K12" s="517"/>
      <c r="L12" s="517"/>
      <c r="M12" s="517"/>
      <c r="N12" s="517"/>
      <c r="O12" s="517"/>
      <c r="P12" s="517"/>
      <c r="Q12" s="517"/>
      <c r="R12" s="517"/>
      <c r="S12" s="517"/>
      <c r="T12" s="517"/>
      <c r="U12" s="517"/>
      <c r="V12" s="517"/>
      <c r="W12" s="517"/>
      <c r="X12" s="517"/>
      <c r="Y12" s="517"/>
      <c r="Z12" s="517"/>
      <c r="AA12" s="448"/>
      <c r="AB12" s="448"/>
      <c r="AC12" s="448"/>
      <c r="AD12" s="8"/>
      <c r="AE12" s="8"/>
      <c r="AF12" s="8"/>
      <c r="AG12" s="6"/>
      <c r="AH12" s="6"/>
      <c r="AI12" s="6"/>
      <c r="AJ12" s="8"/>
      <c r="AK12" s="8"/>
      <c r="AL12" s="8"/>
      <c r="AM12" s="8"/>
      <c r="AN12" s="8"/>
      <c r="AO12" s="8"/>
      <c r="AP12" s="8"/>
      <c r="AQ12" s="8"/>
      <c r="AR12" s="5"/>
      <c r="AS12" s="5"/>
      <c r="AT12" s="5"/>
      <c r="AU12" s="5"/>
    </row>
    <row r="13" spans="1:47" ht="15.95" customHeight="1" x14ac:dyDescent="0.25">
      <c r="A13" s="5"/>
      <c r="B13" s="8"/>
      <c r="C13" s="8"/>
      <c r="D13" s="441" t="str">
        <f>IF(AA12="oui",Notes!B59,"")</f>
        <v/>
      </c>
      <c r="E13" s="441"/>
      <c r="F13" s="441"/>
      <c r="G13" s="441"/>
      <c r="H13" s="441"/>
      <c r="I13" s="441"/>
      <c r="J13" s="441"/>
      <c r="K13" s="441"/>
      <c r="L13" s="441"/>
      <c r="M13" s="441"/>
      <c r="N13" s="441"/>
      <c r="O13" s="441"/>
      <c r="P13" s="441"/>
      <c r="Q13" s="441"/>
      <c r="R13" s="441"/>
      <c r="S13" s="441"/>
      <c r="T13" s="441"/>
      <c r="U13" s="441"/>
      <c r="V13" s="441"/>
      <c r="W13" s="441"/>
      <c r="X13" s="441"/>
      <c r="Y13" s="441"/>
      <c r="Z13" s="441"/>
      <c r="AA13" s="441"/>
      <c r="AB13" s="441"/>
      <c r="AC13" s="441"/>
      <c r="AD13" s="441"/>
      <c r="AE13" s="441"/>
      <c r="AF13" s="441"/>
      <c r="AG13" s="441"/>
      <c r="AH13" s="441"/>
      <c r="AI13" s="441"/>
      <c r="AJ13" s="441"/>
      <c r="AK13" s="441"/>
      <c r="AL13" s="441"/>
      <c r="AM13" s="441"/>
      <c r="AN13" s="441"/>
      <c r="AO13" s="441"/>
      <c r="AP13" s="8"/>
      <c r="AQ13" s="8"/>
      <c r="AR13" s="5"/>
      <c r="AS13" s="5"/>
      <c r="AT13" s="5"/>
      <c r="AU13" s="5"/>
    </row>
    <row r="14" spans="1:47" ht="15.95" customHeight="1" x14ac:dyDescent="0.25">
      <c r="A14" s="5"/>
      <c r="B14" s="8"/>
      <c r="C14" s="8"/>
      <c r="D14" s="441"/>
      <c r="E14" s="441"/>
      <c r="F14" s="441"/>
      <c r="G14" s="441"/>
      <c r="H14" s="441"/>
      <c r="I14" s="441"/>
      <c r="J14" s="441"/>
      <c r="K14" s="441"/>
      <c r="L14" s="441"/>
      <c r="M14" s="441"/>
      <c r="N14" s="441"/>
      <c r="O14" s="441"/>
      <c r="P14" s="441"/>
      <c r="Q14" s="441"/>
      <c r="R14" s="441"/>
      <c r="S14" s="441"/>
      <c r="T14" s="441"/>
      <c r="U14" s="441"/>
      <c r="V14" s="441"/>
      <c r="W14" s="441"/>
      <c r="X14" s="441"/>
      <c r="Y14" s="441"/>
      <c r="Z14" s="441"/>
      <c r="AA14" s="441"/>
      <c r="AB14" s="441"/>
      <c r="AC14" s="441"/>
      <c r="AD14" s="441"/>
      <c r="AE14" s="441"/>
      <c r="AF14" s="441"/>
      <c r="AG14" s="441"/>
      <c r="AH14" s="441"/>
      <c r="AI14" s="441"/>
      <c r="AJ14" s="441"/>
      <c r="AK14" s="441"/>
      <c r="AL14" s="441"/>
      <c r="AM14" s="441"/>
      <c r="AN14" s="441"/>
      <c r="AO14" s="441"/>
      <c r="AP14" s="8"/>
      <c r="AQ14" s="8"/>
      <c r="AR14" s="5"/>
      <c r="AS14" s="5"/>
      <c r="AT14" s="5"/>
      <c r="AU14" s="5"/>
    </row>
    <row r="15" spans="1:47" ht="15.95" customHeight="1" x14ac:dyDescent="0.25">
      <c r="A15" s="5"/>
      <c r="B15" s="8"/>
      <c r="C15" s="8"/>
      <c r="D15" s="441"/>
      <c r="E15" s="441"/>
      <c r="F15" s="441"/>
      <c r="G15" s="441"/>
      <c r="H15" s="441"/>
      <c r="I15" s="441"/>
      <c r="J15" s="441"/>
      <c r="K15" s="441"/>
      <c r="L15" s="441"/>
      <c r="M15" s="441"/>
      <c r="N15" s="441"/>
      <c r="O15" s="441"/>
      <c r="P15" s="441"/>
      <c r="Q15" s="441"/>
      <c r="R15" s="441"/>
      <c r="S15" s="441"/>
      <c r="T15" s="441"/>
      <c r="U15" s="441"/>
      <c r="V15" s="441"/>
      <c r="W15" s="441"/>
      <c r="X15" s="441"/>
      <c r="Y15" s="441"/>
      <c r="Z15" s="441"/>
      <c r="AA15" s="441"/>
      <c r="AB15" s="441"/>
      <c r="AC15" s="441"/>
      <c r="AD15" s="441"/>
      <c r="AE15" s="441"/>
      <c r="AF15" s="441"/>
      <c r="AG15" s="441"/>
      <c r="AH15" s="441"/>
      <c r="AI15" s="441"/>
      <c r="AJ15" s="441"/>
      <c r="AK15" s="441"/>
      <c r="AL15" s="441"/>
      <c r="AM15" s="441"/>
      <c r="AN15" s="441"/>
      <c r="AO15" s="441"/>
      <c r="AP15" s="8"/>
      <c r="AQ15" s="8"/>
      <c r="AR15" s="5"/>
      <c r="AS15" s="5"/>
      <c r="AT15" s="5"/>
      <c r="AU15" s="5"/>
    </row>
    <row r="16" spans="1:47" ht="10.5" customHeight="1" x14ac:dyDescent="0.25">
      <c r="A16" s="5"/>
      <c r="B16" s="8"/>
      <c r="C16" s="8"/>
      <c r="D16" s="25"/>
      <c r="E16" s="25"/>
      <c r="F16" s="25"/>
      <c r="G16" s="25"/>
      <c r="H16" s="25"/>
      <c r="I16" s="25"/>
      <c r="J16" s="25"/>
      <c r="K16" s="25"/>
      <c r="L16" s="25"/>
      <c r="M16" s="25"/>
      <c r="N16" s="25"/>
      <c r="O16" s="25"/>
      <c r="P16" s="25"/>
      <c r="Q16" s="25"/>
      <c r="R16" s="25"/>
      <c r="S16" s="25"/>
      <c r="T16" s="25"/>
      <c r="U16" s="25"/>
      <c r="V16" s="25"/>
      <c r="W16" s="25"/>
      <c r="X16" s="25"/>
      <c r="Y16" s="25"/>
      <c r="Z16" s="25"/>
      <c r="AA16" s="212"/>
      <c r="AB16" s="25"/>
      <c r="AC16" s="25"/>
      <c r="AD16" s="25"/>
      <c r="AE16" s="25"/>
      <c r="AF16" s="25"/>
      <c r="AG16" s="25"/>
      <c r="AH16" s="25"/>
      <c r="AI16" s="25"/>
      <c r="AJ16" s="25"/>
      <c r="AK16" s="25"/>
      <c r="AL16" s="25"/>
      <c r="AM16" s="25"/>
      <c r="AN16" s="25"/>
      <c r="AO16" s="25"/>
      <c r="AP16" s="8"/>
      <c r="AQ16" s="8"/>
      <c r="AR16" s="5"/>
      <c r="AS16" s="5"/>
      <c r="AT16" s="5"/>
      <c r="AU16" s="5"/>
    </row>
    <row r="17" spans="1:47" ht="15.95" customHeight="1" x14ac:dyDescent="0.25">
      <c r="A17" s="5"/>
      <c r="B17" s="8"/>
      <c r="C17" s="8"/>
      <c r="D17" s="449" t="s">
        <v>91</v>
      </c>
      <c r="E17" s="449"/>
      <c r="F17" s="449"/>
      <c r="G17" s="449"/>
      <c r="H17" s="449"/>
      <c r="I17" s="449"/>
      <c r="J17" s="449"/>
      <c r="K17" s="449"/>
      <c r="L17" s="449"/>
      <c r="M17" s="449"/>
      <c r="N17" s="449"/>
      <c r="O17" s="449"/>
      <c r="P17" s="449"/>
      <c r="Q17" s="449"/>
      <c r="R17" s="449"/>
      <c r="S17" s="545"/>
      <c r="T17" s="545"/>
      <c r="U17" s="545"/>
      <c r="V17" s="545"/>
      <c r="W17" s="545"/>
      <c r="X17" s="545"/>
      <c r="Y17" s="545"/>
      <c r="Z17" s="545"/>
      <c r="AA17" s="545"/>
      <c r="AB17" s="545"/>
      <c r="AC17" s="545"/>
      <c r="AD17" s="545"/>
      <c r="AE17" s="545"/>
      <c r="AF17" s="545"/>
      <c r="AG17" s="545"/>
      <c r="AH17" s="545"/>
      <c r="AI17" s="545"/>
      <c r="AJ17" s="545"/>
      <c r="AK17" s="545"/>
      <c r="AL17" s="545"/>
      <c r="AM17" s="545"/>
      <c r="AN17" s="545"/>
      <c r="AO17" s="545"/>
      <c r="AP17" s="8"/>
      <c r="AQ17" s="8"/>
      <c r="AR17" s="5"/>
      <c r="AS17" s="5"/>
      <c r="AT17" s="5"/>
      <c r="AU17" s="5"/>
    </row>
    <row r="18" spans="1:47" ht="15.95" customHeight="1" x14ac:dyDescent="0.25">
      <c r="A18" s="5"/>
      <c r="B18" s="8"/>
      <c r="C18" s="8"/>
      <c r="D18" s="25"/>
      <c r="E18" s="25"/>
      <c r="F18" s="25"/>
      <c r="G18" s="25"/>
      <c r="H18" s="25"/>
      <c r="I18" s="25"/>
      <c r="J18" s="25"/>
      <c r="K18" s="25"/>
      <c r="L18" s="25"/>
      <c r="M18" s="25"/>
      <c r="N18" s="25"/>
      <c r="O18" s="25"/>
      <c r="P18" s="25"/>
      <c r="Q18" s="25"/>
      <c r="R18" s="25"/>
      <c r="S18" s="545"/>
      <c r="T18" s="545"/>
      <c r="U18" s="545"/>
      <c r="V18" s="545"/>
      <c r="W18" s="545"/>
      <c r="X18" s="545"/>
      <c r="Y18" s="545"/>
      <c r="Z18" s="545"/>
      <c r="AA18" s="545"/>
      <c r="AB18" s="545"/>
      <c r="AC18" s="545"/>
      <c r="AD18" s="545"/>
      <c r="AE18" s="545"/>
      <c r="AF18" s="545"/>
      <c r="AG18" s="545"/>
      <c r="AH18" s="545"/>
      <c r="AI18" s="545"/>
      <c r="AJ18" s="545"/>
      <c r="AK18" s="545"/>
      <c r="AL18" s="545"/>
      <c r="AM18" s="545"/>
      <c r="AN18" s="545"/>
      <c r="AO18" s="545"/>
      <c r="AP18" s="8"/>
      <c r="AQ18" s="8"/>
      <c r="AR18" s="5"/>
      <c r="AS18" s="5"/>
      <c r="AT18" s="5"/>
      <c r="AU18" s="5"/>
    </row>
    <row r="19" spans="1:47" ht="15.95" customHeight="1" x14ac:dyDescent="0.25">
      <c r="A19" s="5"/>
      <c r="B19" s="8"/>
      <c r="C19" s="8"/>
      <c r="D19" s="25"/>
      <c r="E19" s="25"/>
      <c r="F19" s="25"/>
      <c r="G19" s="25"/>
      <c r="H19" s="25"/>
      <c r="I19" s="25"/>
      <c r="J19" s="25"/>
      <c r="K19" s="25"/>
      <c r="L19" s="25"/>
      <c r="M19" s="25"/>
      <c r="N19" s="25"/>
      <c r="O19" s="25"/>
      <c r="P19" s="25"/>
      <c r="Q19" s="25"/>
      <c r="R19" s="25"/>
      <c r="S19" s="213"/>
      <c r="T19" s="31"/>
      <c r="U19" s="31"/>
      <c r="V19" s="31"/>
      <c r="W19" s="31"/>
      <c r="X19" s="31"/>
      <c r="Y19" s="31"/>
      <c r="Z19" s="31"/>
      <c r="AA19" s="31"/>
      <c r="AB19" s="31"/>
      <c r="AC19" s="31"/>
      <c r="AD19" s="31"/>
      <c r="AE19" s="31"/>
      <c r="AF19" s="31"/>
      <c r="AG19" s="31"/>
      <c r="AH19" s="31"/>
      <c r="AI19" s="31"/>
      <c r="AJ19" s="31"/>
      <c r="AK19" s="31"/>
      <c r="AL19" s="31"/>
      <c r="AM19" s="31"/>
      <c r="AN19" s="31"/>
      <c r="AO19" s="31"/>
      <c r="AP19" s="8"/>
      <c r="AQ19" s="8"/>
      <c r="AR19" s="5"/>
      <c r="AS19" s="5"/>
      <c r="AT19" s="5"/>
      <c r="AU19" s="5"/>
    </row>
    <row r="20" spans="1:47" ht="15.95" customHeight="1" x14ac:dyDescent="0.25">
      <c r="A20" s="5"/>
      <c r="B20" s="8"/>
      <c r="C20" s="8"/>
      <c r="D20" s="517" t="s">
        <v>93</v>
      </c>
      <c r="E20" s="517"/>
      <c r="F20" s="517"/>
      <c r="G20" s="517"/>
      <c r="H20" s="517"/>
      <c r="I20" s="517"/>
      <c r="J20" s="517"/>
      <c r="K20" s="517"/>
      <c r="L20" s="517"/>
      <c r="M20" s="517"/>
      <c r="N20" s="517"/>
      <c r="O20" s="517"/>
      <c r="P20" s="517"/>
      <c r="Q20" s="517"/>
      <c r="R20" s="517"/>
      <c r="S20" s="517"/>
      <c r="T20" s="31"/>
      <c r="U20" s="31"/>
      <c r="V20" s="31"/>
      <c r="W20" s="31"/>
      <c r="X20" s="31"/>
      <c r="Y20" s="31"/>
      <c r="Z20" s="31"/>
      <c r="AA20" s="31"/>
      <c r="AB20" s="31"/>
      <c r="AC20" s="31"/>
      <c r="AD20" s="31"/>
      <c r="AE20" s="31"/>
      <c r="AF20" s="31"/>
      <c r="AG20" s="31"/>
      <c r="AH20" s="31"/>
      <c r="AI20" s="31"/>
      <c r="AJ20" s="31"/>
      <c r="AK20" s="31"/>
      <c r="AL20" s="31"/>
      <c r="AM20" s="31"/>
      <c r="AN20" s="31"/>
      <c r="AO20" s="31"/>
      <c r="AP20" s="8"/>
      <c r="AQ20" s="8"/>
      <c r="AR20" s="5"/>
      <c r="AS20" s="5"/>
      <c r="AT20" s="5"/>
      <c r="AU20" s="5"/>
    </row>
    <row r="21" spans="1:47" ht="10.5" customHeight="1" x14ac:dyDescent="0.25">
      <c r="A21" s="5"/>
      <c r="B21" s="8"/>
      <c r="C21" s="8"/>
      <c r="D21" s="30"/>
      <c r="E21" s="25"/>
      <c r="F21" s="25"/>
      <c r="G21" s="25"/>
      <c r="H21" s="25"/>
      <c r="I21" s="25"/>
      <c r="J21" s="25"/>
      <c r="K21" s="25"/>
      <c r="L21" s="25"/>
      <c r="M21" s="25"/>
      <c r="N21" s="25"/>
      <c r="O21" s="25"/>
      <c r="P21" s="25"/>
      <c r="Q21" s="25"/>
      <c r="R21" s="25"/>
      <c r="S21" s="31"/>
      <c r="T21" s="31"/>
      <c r="U21" s="31"/>
      <c r="V21" s="31"/>
      <c r="W21" s="31"/>
      <c r="X21" s="31"/>
      <c r="Y21" s="31"/>
      <c r="Z21" s="31"/>
      <c r="AA21" s="31"/>
      <c r="AB21" s="31"/>
      <c r="AC21" s="31"/>
      <c r="AD21" s="31"/>
      <c r="AE21" s="31"/>
      <c r="AF21" s="31"/>
      <c r="AG21" s="31"/>
      <c r="AH21" s="31"/>
      <c r="AI21" s="31"/>
      <c r="AJ21" s="31"/>
      <c r="AK21" s="31"/>
      <c r="AL21" s="31"/>
      <c r="AM21" s="31"/>
      <c r="AN21" s="31"/>
      <c r="AO21" s="31"/>
      <c r="AP21" s="8"/>
      <c r="AQ21" s="8"/>
      <c r="AR21" s="5"/>
      <c r="AS21" s="5"/>
      <c r="AT21" s="5"/>
      <c r="AU21" s="5"/>
    </row>
    <row r="22" spans="1:47" ht="15.75" customHeight="1" x14ac:dyDescent="0.25">
      <c r="A22" s="5"/>
      <c r="B22" s="8"/>
      <c r="C22" s="8"/>
      <c r="D22" s="511" t="s">
        <v>488</v>
      </c>
      <c r="E22" s="511"/>
      <c r="F22" s="511"/>
      <c r="G22" s="511"/>
      <c r="H22" s="511"/>
      <c r="I22" s="511"/>
      <c r="J22" s="511"/>
      <c r="K22" s="511"/>
      <c r="L22" s="511"/>
      <c r="M22" s="511"/>
      <c r="N22" s="511"/>
      <c r="O22" s="511"/>
      <c r="P22" s="511"/>
      <c r="Q22" s="511"/>
      <c r="R22" s="511"/>
      <c r="S22" s="511"/>
      <c r="T22" s="450"/>
      <c r="U22" s="450"/>
      <c r="V22" s="450"/>
      <c r="W22" s="31"/>
      <c r="X22" s="31"/>
      <c r="Y22" s="31"/>
      <c r="Z22" s="31"/>
      <c r="AA22" s="31"/>
      <c r="AB22" s="31"/>
      <c r="AC22" s="31"/>
      <c r="AD22" s="31"/>
      <c r="AE22" s="31"/>
      <c r="AF22" s="31"/>
      <c r="AG22" s="31"/>
      <c r="AH22" s="31"/>
      <c r="AI22" s="31"/>
      <c r="AJ22" s="31"/>
      <c r="AK22" s="31"/>
      <c r="AL22" s="31"/>
      <c r="AM22" s="31"/>
      <c r="AN22" s="31"/>
      <c r="AO22" s="31"/>
      <c r="AP22" s="8"/>
      <c r="AQ22" s="8"/>
      <c r="AR22" s="5"/>
      <c r="AS22" s="5"/>
      <c r="AT22" s="5"/>
      <c r="AU22" s="5"/>
    </row>
    <row r="23" spans="1:47" ht="10.5" customHeight="1" x14ac:dyDescent="0.25">
      <c r="A23" s="5"/>
      <c r="B23" s="8"/>
      <c r="C23" s="8"/>
      <c r="D23" s="30"/>
      <c r="E23" s="25"/>
      <c r="F23" s="25"/>
      <c r="G23" s="25"/>
      <c r="H23" s="25"/>
      <c r="I23" s="25"/>
      <c r="J23" s="25"/>
      <c r="K23" s="25"/>
      <c r="L23" s="25"/>
      <c r="M23" s="25"/>
      <c r="N23" s="25"/>
      <c r="O23" s="25"/>
      <c r="P23" s="25"/>
      <c r="Q23" s="25"/>
      <c r="R23" s="25"/>
      <c r="S23" s="31"/>
      <c r="T23" s="213"/>
      <c r="U23" s="31"/>
      <c r="V23" s="31"/>
      <c r="W23" s="31"/>
      <c r="X23" s="31"/>
      <c r="Y23" s="31"/>
      <c r="Z23" s="31"/>
      <c r="AA23" s="31"/>
      <c r="AB23" s="31"/>
      <c r="AC23" s="31"/>
      <c r="AD23" s="31"/>
      <c r="AE23" s="31"/>
      <c r="AF23" s="31"/>
      <c r="AG23" s="31"/>
      <c r="AH23" s="31"/>
      <c r="AI23" s="31"/>
      <c r="AJ23" s="31"/>
      <c r="AK23" s="31"/>
      <c r="AL23" s="31"/>
      <c r="AM23" s="31"/>
      <c r="AN23" s="31"/>
      <c r="AO23" s="31"/>
      <c r="AP23" s="8"/>
      <c r="AQ23" s="8"/>
      <c r="AR23" s="5"/>
      <c r="AS23" s="5"/>
      <c r="AT23" s="5"/>
      <c r="AU23" s="5"/>
    </row>
    <row r="24" spans="1:47" ht="15.95" customHeight="1" x14ac:dyDescent="0.25">
      <c r="A24" s="5"/>
      <c r="B24" s="8"/>
      <c r="C24" s="8"/>
      <c r="D24" s="511" t="s">
        <v>94</v>
      </c>
      <c r="E24" s="511"/>
      <c r="F24" s="511"/>
      <c r="G24" s="511"/>
      <c r="H24" s="511"/>
      <c r="I24" s="511"/>
      <c r="J24" s="511"/>
      <c r="K24" s="511"/>
      <c r="L24" s="511"/>
      <c r="M24" s="511"/>
      <c r="N24" s="511"/>
      <c r="O24" s="511"/>
      <c r="P24" s="511"/>
      <c r="Q24" s="511"/>
      <c r="R24" s="450"/>
      <c r="S24" s="450"/>
      <c r="T24" s="450"/>
      <c r="U24" s="31"/>
      <c r="V24" s="31"/>
      <c r="W24" s="31"/>
      <c r="X24" s="31"/>
      <c r="Y24" s="31"/>
      <c r="Z24" s="31"/>
      <c r="AA24" s="31"/>
      <c r="AB24" s="31"/>
      <c r="AC24" s="31"/>
      <c r="AD24" s="31"/>
      <c r="AE24" s="31"/>
      <c r="AF24" s="31"/>
      <c r="AG24" s="31"/>
      <c r="AH24" s="31"/>
      <c r="AI24" s="31"/>
      <c r="AJ24" s="31"/>
      <c r="AK24" s="31"/>
      <c r="AL24" s="31"/>
      <c r="AM24" s="31"/>
      <c r="AN24" s="31"/>
      <c r="AO24" s="31"/>
      <c r="AP24" s="8"/>
      <c r="AQ24" s="8"/>
      <c r="AR24" s="5"/>
      <c r="AS24" s="5"/>
      <c r="AT24" s="5"/>
      <c r="AU24" s="5"/>
    </row>
    <row r="25" spans="1:47" ht="10.5" customHeight="1" x14ac:dyDescent="0.25">
      <c r="A25" s="5"/>
      <c r="B25" s="8"/>
      <c r="C25" s="8"/>
      <c r="D25" s="30"/>
      <c r="E25" s="25"/>
      <c r="F25" s="25"/>
      <c r="G25" s="25"/>
      <c r="H25" s="25"/>
      <c r="I25" s="25"/>
      <c r="J25" s="25"/>
      <c r="K25" s="25"/>
      <c r="L25" s="25"/>
      <c r="M25" s="25"/>
      <c r="N25" s="25"/>
      <c r="O25" s="25"/>
      <c r="P25" s="25"/>
      <c r="Q25" s="25"/>
      <c r="R25" s="212"/>
      <c r="S25" s="31"/>
      <c r="T25" s="31"/>
      <c r="U25" s="31"/>
      <c r="V25" s="31"/>
      <c r="W25" s="31"/>
      <c r="X25" s="31"/>
      <c r="Y25" s="31"/>
      <c r="Z25" s="31"/>
      <c r="AA25" s="31"/>
      <c r="AB25" s="31"/>
      <c r="AC25" s="31"/>
      <c r="AD25" s="31"/>
      <c r="AE25" s="31"/>
      <c r="AF25" s="31"/>
      <c r="AG25" s="31"/>
      <c r="AH25" s="31"/>
      <c r="AI25" s="31"/>
      <c r="AJ25" s="31"/>
      <c r="AK25" s="31"/>
      <c r="AL25" s="31"/>
      <c r="AM25" s="31"/>
      <c r="AN25" s="31"/>
      <c r="AO25" s="31"/>
      <c r="AP25" s="8"/>
      <c r="AQ25" s="8"/>
      <c r="AR25" s="5"/>
      <c r="AS25" s="5"/>
      <c r="AT25" s="5"/>
      <c r="AU25" s="5"/>
    </row>
    <row r="26" spans="1:47" ht="15.95" customHeight="1" x14ac:dyDescent="0.25">
      <c r="A26" s="5"/>
      <c r="B26" s="8"/>
      <c r="C26" s="8"/>
      <c r="D26" s="511" t="s">
        <v>620</v>
      </c>
      <c r="E26" s="511"/>
      <c r="F26" s="511"/>
      <c r="G26" s="511"/>
      <c r="H26" s="511"/>
      <c r="I26" s="511"/>
      <c r="J26" s="511"/>
      <c r="K26" s="511"/>
      <c r="L26" s="511"/>
      <c r="M26" s="511"/>
      <c r="N26" s="511"/>
      <c r="O26" s="450"/>
      <c r="P26" s="450"/>
      <c r="Q26" s="450"/>
      <c r="R26" s="25"/>
      <c r="S26" s="31"/>
      <c r="T26" s="31"/>
      <c r="U26" s="31"/>
      <c r="V26" s="31"/>
      <c r="W26" s="31"/>
      <c r="X26" s="31"/>
      <c r="Y26" s="31"/>
      <c r="Z26" s="31"/>
      <c r="AA26" s="31"/>
      <c r="AB26" s="31"/>
      <c r="AC26" s="31"/>
      <c r="AD26" s="31"/>
      <c r="AE26" s="31"/>
      <c r="AF26" s="31"/>
      <c r="AG26" s="31"/>
      <c r="AH26" s="31"/>
      <c r="AI26" s="31"/>
      <c r="AJ26" s="31"/>
      <c r="AK26" s="31"/>
      <c r="AL26" s="31"/>
      <c r="AM26" s="31"/>
      <c r="AN26" s="31"/>
      <c r="AO26" s="31"/>
      <c r="AP26" s="8"/>
      <c r="AQ26" s="8"/>
      <c r="AR26" s="5"/>
      <c r="AS26" s="5"/>
      <c r="AT26" s="5"/>
      <c r="AU26" s="5"/>
    </row>
    <row r="27" spans="1:47" ht="10.5" customHeight="1" x14ac:dyDescent="0.25">
      <c r="A27" s="5"/>
      <c r="B27" s="8"/>
      <c r="C27" s="8"/>
      <c r="D27" s="30"/>
      <c r="E27" s="25"/>
      <c r="F27" s="25"/>
      <c r="G27" s="25"/>
      <c r="H27" s="25"/>
      <c r="I27" s="25"/>
      <c r="J27" s="25"/>
      <c r="K27" s="25"/>
      <c r="L27" s="25"/>
      <c r="M27" s="25"/>
      <c r="N27" s="25"/>
      <c r="O27" s="212"/>
      <c r="P27" s="25"/>
      <c r="Q27" s="25"/>
      <c r="R27" s="25"/>
      <c r="S27" s="31"/>
      <c r="T27" s="31"/>
      <c r="U27" s="31"/>
      <c r="V27" s="31"/>
      <c r="W27" s="31"/>
      <c r="X27" s="31"/>
      <c r="Y27" s="31"/>
      <c r="Z27" s="31"/>
      <c r="AA27" s="31"/>
      <c r="AB27" s="31"/>
      <c r="AC27" s="31"/>
      <c r="AD27" s="31"/>
      <c r="AE27" s="31"/>
      <c r="AF27" s="31"/>
      <c r="AG27" s="31"/>
      <c r="AH27" s="31"/>
      <c r="AI27" s="31"/>
      <c r="AJ27" s="31"/>
      <c r="AK27" s="31"/>
      <c r="AL27" s="31"/>
      <c r="AM27" s="31"/>
      <c r="AN27" s="31"/>
      <c r="AO27" s="31"/>
      <c r="AP27" s="8"/>
      <c r="AQ27" s="8"/>
      <c r="AR27" s="5"/>
      <c r="AS27" s="5"/>
      <c r="AT27" s="5"/>
      <c r="AU27" s="5"/>
    </row>
    <row r="28" spans="1:47" ht="15.95" customHeight="1" x14ac:dyDescent="0.25">
      <c r="A28" s="5"/>
      <c r="B28" s="8"/>
      <c r="C28" s="8"/>
      <c r="D28" s="511" t="s">
        <v>95</v>
      </c>
      <c r="E28" s="511"/>
      <c r="F28" s="511"/>
      <c r="G28" s="511"/>
      <c r="H28" s="511"/>
      <c r="I28" s="511"/>
      <c r="J28" s="511"/>
      <c r="K28" s="511"/>
      <c r="L28" s="511"/>
      <c r="M28" s="511"/>
      <c r="N28" s="511"/>
      <c r="O28" s="511"/>
      <c r="P28" s="511"/>
      <c r="Q28" s="511"/>
      <c r="R28" s="511"/>
      <c r="S28" s="511"/>
      <c r="T28" s="450"/>
      <c r="U28" s="450"/>
      <c r="V28" s="450"/>
      <c r="W28" s="31"/>
      <c r="X28" s="31"/>
      <c r="Y28" s="31"/>
      <c r="Z28" s="31"/>
      <c r="AA28" s="31"/>
      <c r="AB28" s="31"/>
      <c r="AC28" s="31"/>
      <c r="AD28" s="31"/>
      <c r="AE28" s="31"/>
      <c r="AF28" s="31"/>
      <c r="AG28" s="31"/>
      <c r="AH28" s="31"/>
      <c r="AI28" s="31"/>
      <c r="AJ28" s="31"/>
      <c r="AK28" s="31"/>
      <c r="AL28" s="31"/>
      <c r="AM28" s="31"/>
      <c r="AN28" s="31"/>
      <c r="AO28" s="31"/>
      <c r="AP28" s="8"/>
      <c r="AQ28" s="8"/>
      <c r="AR28" s="5"/>
      <c r="AS28" s="5"/>
      <c r="AT28" s="5"/>
      <c r="AU28" s="5"/>
    </row>
    <row r="29" spans="1:47" ht="10.5" customHeight="1" x14ac:dyDescent="0.25">
      <c r="A29" s="5"/>
      <c r="B29" s="8"/>
      <c r="C29" s="8"/>
      <c r="D29" s="30"/>
      <c r="E29" s="25"/>
      <c r="F29" s="25"/>
      <c r="G29" s="25"/>
      <c r="H29" s="25"/>
      <c r="I29" s="25"/>
      <c r="J29" s="25"/>
      <c r="K29" s="25"/>
      <c r="L29" s="25"/>
      <c r="M29" s="25"/>
      <c r="N29" s="25"/>
      <c r="O29" s="25"/>
      <c r="P29" s="25"/>
      <c r="Q29" s="25"/>
      <c r="R29" s="25"/>
      <c r="S29" s="31"/>
      <c r="T29" s="213"/>
      <c r="U29" s="31"/>
      <c r="V29" s="31"/>
      <c r="W29" s="31"/>
      <c r="X29" s="31"/>
      <c r="Y29" s="31"/>
      <c r="Z29" s="31"/>
      <c r="AA29" s="31"/>
      <c r="AB29" s="31"/>
      <c r="AC29" s="31"/>
      <c r="AD29" s="31"/>
      <c r="AE29" s="31"/>
      <c r="AF29" s="31"/>
      <c r="AG29" s="31"/>
      <c r="AH29" s="31"/>
      <c r="AI29" s="31"/>
      <c r="AJ29" s="31"/>
      <c r="AK29" s="31"/>
      <c r="AL29" s="31"/>
      <c r="AM29" s="31"/>
      <c r="AN29" s="31"/>
      <c r="AO29" s="31"/>
      <c r="AP29" s="8"/>
      <c r="AQ29" s="8"/>
      <c r="AR29" s="5"/>
      <c r="AS29" s="5"/>
      <c r="AT29" s="5"/>
      <c r="AU29" s="5"/>
    </row>
    <row r="30" spans="1:47" ht="15.95" customHeight="1" x14ac:dyDescent="0.25">
      <c r="A30" s="5"/>
      <c r="B30" s="8"/>
      <c r="C30" s="8"/>
      <c r="D30" s="25"/>
      <c r="E30" s="25"/>
      <c r="F30" s="25"/>
      <c r="G30" s="25"/>
      <c r="H30" s="25"/>
      <c r="I30" s="25"/>
      <c r="J30" s="25"/>
      <c r="K30" s="25"/>
      <c r="L30" s="25"/>
      <c r="M30" s="25"/>
      <c r="N30" s="25"/>
      <c r="O30" s="25"/>
      <c r="P30" s="25"/>
      <c r="Q30" s="25"/>
      <c r="R30" s="25"/>
      <c r="S30" s="31"/>
      <c r="T30" s="31"/>
      <c r="U30" s="31"/>
      <c r="V30" s="31"/>
      <c r="W30" s="31"/>
      <c r="X30" s="31"/>
      <c r="Y30" s="31"/>
      <c r="Z30" s="31"/>
      <c r="AA30" s="31"/>
      <c r="AB30" s="31"/>
      <c r="AC30" s="31"/>
      <c r="AD30" s="31"/>
      <c r="AE30" s="31"/>
      <c r="AF30" s="31"/>
      <c r="AG30" s="31"/>
      <c r="AH30" s="31"/>
      <c r="AI30" s="31"/>
      <c r="AJ30" s="31"/>
      <c r="AK30" s="31"/>
      <c r="AL30" s="31"/>
      <c r="AM30" s="31"/>
      <c r="AN30" s="31"/>
      <c r="AO30" s="31"/>
      <c r="AP30" s="8"/>
      <c r="AQ30" s="8"/>
      <c r="AR30" s="5"/>
      <c r="AS30" s="5"/>
      <c r="AT30" s="5"/>
      <c r="AU30" s="5"/>
    </row>
    <row r="31" spans="1:47" ht="15.95" customHeight="1" x14ac:dyDescent="0.25">
      <c r="A31" s="5"/>
      <c r="B31" s="8"/>
      <c r="C31" s="8"/>
      <c r="D31" s="517" t="s">
        <v>75</v>
      </c>
      <c r="E31" s="517"/>
      <c r="F31" s="517"/>
      <c r="G31" s="517"/>
      <c r="H31" s="517"/>
      <c r="I31" s="517"/>
      <c r="J31" s="517"/>
      <c r="K31" s="517"/>
      <c r="L31" s="517"/>
      <c r="M31" s="517"/>
      <c r="N31" s="517"/>
      <c r="O31" s="517"/>
      <c r="P31" s="517"/>
      <c r="Q31" s="517"/>
      <c r="R31" s="517"/>
      <c r="S31" s="517"/>
      <c r="T31" s="517"/>
      <c r="U31" s="517"/>
      <c r="V31" s="517"/>
      <c r="W31" s="517"/>
      <c r="X31" s="517"/>
      <c r="Y31" s="517"/>
      <c r="Z31" s="517"/>
      <c r="AA31" s="517"/>
      <c r="AB31" s="517"/>
      <c r="AC31" s="517"/>
      <c r="AD31" s="517"/>
      <c r="AE31" s="517"/>
      <c r="AF31" s="517"/>
      <c r="AG31" s="477"/>
      <c r="AH31" s="477"/>
      <c r="AI31" s="477"/>
      <c r="AJ31" s="8"/>
      <c r="AK31" s="8"/>
      <c r="AL31" s="6"/>
      <c r="AM31" s="6"/>
      <c r="AN31" s="6"/>
      <c r="AO31" s="8"/>
      <c r="AP31" s="8"/>
      <c r="AQ31" s="8"/>
      <c r="AR31" s="5"/>
      <c r="AS31" s="5"/>
      <c r="AT31" s="5"/>
      <c r="AU31" s="5"/>
    </row>
    <row r="32" spans="1:47" ht="15.95" customHeight="1" x14ac:dyDescent="0.25">
      <c r="A32" s="5"/>
      <c r="B32" s="8"/>
      <c r="C32" s="8"/>
      <c r="D32" s="8"/>
      <c r="E32" s="8"/>
      <c r="F32" s="8"/>
      <c r="G32" s="6"/>
      <c r="H32" s="6"/>
      <c r="I32" s="6"/>
      <c r="J32" s="6"/>
      <c r="K32" s="6"/>
      <c r="L32" s="6"/>
      <c r="M32" s="6"/>
      <c r="N32" s="6"/>
      <c r="O32" s="6"/>
      <c r="P32" s="6"/>
      <c r="Q32" s="6"/>
      <c r="R32" s="6"/>
      <c r="S32" s="8"/>
      <c r="T32" s="8"/>
      <c r="U32" s="8"/>
      <c r="V32" s="8"/>
      <c r="W32" s="8"/>
      <c r="X32" s="8"/>
      <c r="Y32" s="8"/>
      <c r="Z32" s="8"/>
      <c r="AA32" s="8"/>
      <c r="AB32" s="8"/>
      <c r="AC32" s="8"/>
      <c r="AD32" s="8"/>
      <c r="AE32" s="8"/>
      <c r="AF32" s="8"/>
      <c r="AG32" s="209"/>
      <c r="AH32" s="8"/>
      <c r="AI32" s="8"/>
      <c r="AJ32" s="8"/>
      <c r="AK32" s="8"/>
      <c r="AL32" s="8"/>
      <c r="AM32" s="8"/>
      <c r="AN32" s="8"/>
      <c r="AO32" s="8"/>
      <c r="AP32" s="8"/>
      <c r="AQ32" s="8"/>
      <c r="AR32" s="5"/>
      <c r="AS32" s="5"/>
      <c r="AT32" s="5"/>
      <c r="AU32" s="5"/>
    </row>
    <row r="33" spans="1:47" ht="15.95" customHeight="1" x14ac:dyDescent="0.25">
      <c r="A33" s="5"/>
      <c r="B33" s="8"/>
      <c r="C33" s="8"/>
      <c r="D33" s="439" t="str">
        <f>'Matrices Formulaires'!AL191</f>
        <v>Veuillez s'il vous plaît remplir toutes les cases bleues pour avoir accès aux autres sections qui vous concernent</v>
      </c>
      <c r="E33" s="439"/>
      <c r="F33" s="439"/>
      <c r="G33" s="439"/>
      <c r="H33" s="439"/>
      <c r="I33" s="439"/>
      <c r="J33" s="439"/>
      <c r="K33" s="439"/>
      <c r="L33" s="439"/>
      <c r="M33" s="439"/>
      <c r="N33" s="439"/>
      <c r="O33" s="439"/>
      <c r="P33" s="439"/>
      <c r="Q33" s="439"/>
      <c r="R33" s="439"/>
      <c r="S33" s="439"/>
      <c r="T33" s="439"/>
      <c r="U33" s="439"/>
      <c r="V33" s="439"/>
      <c r="W33" s="439"/>
      <c r="X33" s="439"/>
      <c r="Y33" s="439"/>
      <c r="Z33" s="439"/>
      <c r="AA33" s="439"/>
      <c r="AB33" s="439"/>
      <c r="AC33" s="439"/>
      <c r="AD33" s="439"/>
      <c r="AE33" s="439"/>
      <c r="AF33" s="439"/>
      <c r="AG33" s="439"/>
      <c r="AH33" s="439"/>
      <c r="AI33" s="439"/>
      <c r="AJ33" s="439"/>
      <c r="AK33" s="439"/>
      <c r="AL33" s="439"/>
      <c r="AM33" s="439"/>
      <c r="AN33" s="439"/>
      <c r="AO33" s="439"/>
      <c r="AP33" s="8"/>
      <c r="AQ33" s="8"/>
      <c r="AR33" s="5"/>
      <c r="AS33" s="5"/>
      <c r="AT33" s="5"/>
      <c r="AU33" s="5"/>
    </row>
    <row r="34" spans="1:47" ht="15.95" customHeight="1" x14ac:dyDescent="0.25">
      <c r="A34" s="5"/>
      <c r="B34" s="8"/>
      <c r="C34" s="8"/>
      <c r="D34" s="8"/>
      <c r="E34" s="8"/>
      <c r="F34" s="8"/>
      <c r="G34" s="6"/>
      <c r="H34" s="6"/>
      <c r="I34" s="6"/>
      <c r="J34" s="6"/>
      <c r="K34" s="6"/>
      <c r="L34" s="6"/>
      <c r="M34" s="6"/>
      <c r="N34" s="6"/>
      <c r="O34" s="6"/>
      <c r="P34" s="6"/>
      <c r="Q34" s="6"/>
      <c r="R34" s="6"/>
      <c r="S34" s="8"/>
      <c r="T34" s="8"/>
      <c r="U34" s="8"/>
      <c r="V34" s="8"/>
      <c r="W34" s="8"/>
      <c r="X34" s="8"/>
      <c r="Y34" s="8"/>
      <c r="Z34" s="8"/>
      <c r="AA34" s="8"/>
      <c r="AB34" s="8"/>
      <c r="AC34" s="8"/>
      <c r="AD34" s="8"/>
      <c r="AE34" s="8"/>
      <c r="AF34" s="8"/>
      <c r="AG34" s="8"/>
      <c r="AH34" s="8"/>
      <c r="AI34" s="8"/>
      <c r="AJ34" s="8"/>
      <c r="AK34" s="8"/>
      <c r="AL34" s="8"/>
      <c r="AM34" s="8"/>
      <c r="AN34" s="8"/>
      <c r="AO34" s="8"/>
      <c r="AP34" s="8"/>
      <c r="AQ34" s="8"/>
      <c r="AR34" s="5"/>
      <c r="AS34" s="5"/>
      <c r="AT34" s="5"/>
      <c r="AU34" s="5"/>
    </row>
    <row r="35" spans="1:47" ht="15.95" customHeight="1" x14ac:dyDescent="0.25">
      <c r="A35" s="5"/>
      <c r="B35" s="538" t="s">
        <v>264</v>
      </c>
      <c r="C35" s="538"/>
      <c r="D35" s="538"/>
      <c r="E35" s="538"/>
      <c r="F35" s="538"/>
      <c r="G35" s="538"/>
      <c r="H35" s="538"/>
      <c r="I35" s="53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5"/>
      <c r="AS35" s="5"/>
      <c r="AT35" s="5"/>
      <c r="AU35" s="5"/>
    </row>
    <row r="36" spans="1:47" ht="15.95" customHeight="1" x14ac:dyDescent="0.25">
      <c r="A36" s="5"/>
      <c r="B36" s="5"/>
      <c r="C36" s="5"/>
      <c r="D36" s="5"/>
      <c r="E36" s="5"/>
      <c r="F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row>
    <row r="37" spans="1:47" ht="15.95" customHeight="1" x14ac:dyDescent="0.25">
      <c r="A37" s="5"/>
      <c r="B37" s="5"/>
      <c r="C37" s="5"/>
      <c r="D37" s="5"/>
      <c r="E37" s="5"/>
      <c r="F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row>
    <row r="38" spans="1:47" ht="31.5" customHeight="1" x14ac:dyDescent="0.25">
      <c r="A38" s="5"/>
      <c r="B38" s="8"/>
      <c r="C38" s="433" t="s">
        <v>114</v>
      </c>
      <c r="D38" s="433"/>
      <c r="E38" s="433"/>
      <c r="F38" s="433"/>
      <c r="G38" s="433"/>
      <c r="H38" s="433"/>
      <c r="I38" s="433"/>
      <c r="J38" s="433"/>
      <c r="K38" s="433"/>
      <c r="L38" s="433"/>
      <c r="M38" s="433"/>
      <c r="N38" s="433"/>
      <c r="O38" s="433"/>
      <c r="P38" s="456" t="s">
        <v>479</v>
      </c>
      <c r="Q38" s="456"/>
      <c r="R38" s="456"/>
      <c r="S38" s="456"/>
      <c r="T38" s="456"/>
      <c r="U38" s="456"/>
      <c r="V38" s="456"/>
      <c r="W38" s="456"/>
      <c r="X38" s="456"/>
      <c r="Y38" s="456"/>
      <c r="Z38" s="456"/>
      <c r="AA38" s="456"/>
      <c r="AB38" s="456"/>
      <c r="AC38" s="456"/>
      <c r="AD38" s="456"/>
      <c r="AE38" s="8"/>
      <c r="AF38" s="8"/>
      <c r="AG38" s="8"/>
      <c r="AH38" s="8"/>
      <c r="AI38" s="8"/>
      <c r="AJ38" s="8"/>
      <c r="AK38" s="8"/>
      <c r="AL38" s="8"/>
      <c r="AM38" s="8"/>
      <c r="AN38" s="8"/>
      <c r="AO38" s="8"/>
      <c r="AP38" s="8"/>
      <c r="AQ38" s="8"/>
      <c r="AR38" s="5"/>
      <c r="AS38" s="5"/>
      <c r="AT38" s="5"/>
      <c r="AU38" s="5"/>
    </row>
    <row r="39" spans="1:47" ht="15.95" customHeight="1" x14ac:dyDescent="0.25">
      <c r="A39" s="5"/>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5"/>
      <c r="AS39" s="5"/>
      <c r="AT39" s="5"/>
      <c r="AU39" s="5"/>
    </row>
    <row r="40" spans="1:47" ht="15.95" customHeight="1" x14ac:dyDescent="0.25">
      <c r="A40" s="5"/>
      <c r="B40" s="8"/>
      <c r="C40" s="6"/>
      <c r="D40" s="431" t="s">
        <v>489</v>
      </c>
      <c r="E40" s="431"/>
      <c r="F40" s="431"/>
      <c r="G40" s="431"/>
      <c r="H40" s="431"/>
      <c r="I40" s="431"/>
      <c r="J40" s="431"/>
      <c r="K40" s="431"/>
      <c r="L40" s="431"/>
      <c r="M40" s="431"/>
      <c r="N40" s="431"/>
      <c r="O40" s="431"/>
      <c r="P40" s="431"/>
      <c r="Q40" s="431"/>
      <c r="R40" s="431"/>
      <c r="S40" s="431"/>
      <c r="T40" s="431"/>
      <c r="U40" s="431"/>
      <c r="V40" s="431"/>
      <c r="W40" s="431"/>
      <c r="X40" s="431"/>
      <c r="Y40" s="431"/>
      <c r="Z40" s="431"/>
      <c r="AA40" s="431"/>
      <c r="AB40" s="431"/>
      <c r="AC40" s="431"/>
      <c r="AD40" s="431"/>
      <c r="AE40" s="431"/>
      <c r="AF40" s="431"/>
      <c r="AG40" s="431"/>
      <c r="AH40" s="431"/>
      <c r="AI40" s="431"/>
      <c r="AJ40" s="431"/>
      <c r="AK40" s="431"/>
      <c r="AL40" s="431"/>
      <c r="AM40" s="431"/>
      <c r="AN40" s="431"/>
      <c r="AO40" s="431"/>
      <c r="AP40" s="8"/>
      <c r="AQ40" s="8"/>
    </row>
    <row r="41" spans="1:47" ht="10.5" customHeight="1" x14ac:dyDescent="0.25">
      <c r="A41" s="5"/>
      <c r="B41" s="8"/>
      <c r="C41" s="6"/>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row>
    <row r="42" spans="1:47" ht="15.95" customHeight="1" x14ac:dyDescent="0.25">
      <c r="A42" s="5"/>
      <c r="B42" s="8"/>
      <c r="C42" s="6"/>
      <c r="D42" s="440" t="s">
        <v>96</v>
      </c>
      <c r="E42" s="440"/>
      <c r="F42" s="440"/>
      <c r="G42" s="440"/>
      <c r="H42" s="442"/>
      <c r="I42" s="442"/>
      <c r="J42" s="442"/>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row>
    <row r="43" spans="1:47" ht="15.95" customHeight="1" x14ac:dyDescent="0.25">
      <c r="A43" s="5"/>
      <c r="B43" s="8"/>
      <c r="C43" s="6"/>
      <c r="D43" s="439" t="str">
        <f>IF(H42="oui",Notes!B63,"")</f>
        <v/>
      </c>
      <c r="E43" s="439"/>
      <c r="F43" s="439"/>
      <c r="G43" s="439"/>
      <c r="H43" s="439"/>
      <c r="I43" s="439"/>
      <c r="J43" s="439"/>
      <c r="K43" s="439"/>
      <c r="L43" s="439"/>
      <c r="M43" s="439"/>
      <c r="N43" s="439"/>
      <c r="O43" s="439"/>
      <c r="P43" s="439"/>
      <c r="Q43" s="439"/>
      <c r="R43" s="439"/>
      <c r="S43" s="439"/>
      <c r="T43" s="439"/>
      <c r="U43" s="439"/>
      <c r="V43" s="439"/>
      <c r="W43" s="439"/>
      <c r="X43" s="439"/>
      <c r="Y43" s="439"/>
      <c r="Z43" s="439"/>
      <c r="AA43" s="439"/>
      <c r="AB43" s="439"/>
      <c r="AC43" s="439"/>
      <c r="AD43" s="439"/>
      <c r="AE43" s="439"/>
      <c r="AF43" s="439"/>
      <c r="AG43" s="439"/>
      <c r="AH43" s="439"/>
      <c r="AI43" s="439"/>
      <c r="AJ43" s="439"/>
      <c r="AK43" s="439"/>
      <c r="AL43" s="439"/>
      <c r="AM43" s="439"/>
      <c r="AN43" s="439"/>
      <c r="AO43" s="439"/>
      <c r="AP43" s="439"/>
      <c r="AQ43" s="8"/>
    </row>
    <row r="44" spans="1:47" ht="10.5" customHeight="1" x14ac:dyDescent="0.25">
      <c r="A44" s="5"/>
      <c r="B44" s="8"/>
      <c r="C44" s="6"/>
      <c r="D44" s="8"/>
      <c r="E44" s="8"/>
      <c r="F44" s="8"/>
      <c r="G44" s="8"/>
      <c r="H44" s="209"/>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row>
    <row r="45" spans="1:47" ht="15.95" customHeight="1" x14ac:dyDescent="0.25">
      <c r="A45" s="5"/>
      <c r="B45" s="8"/>
      <c r="C45" s="6"/>
      <c r="D45" s="440" t="s">
        <v>97</v>
      </c>
      <c r="E45" s="440"/>
      <c r="F45" s="440"/>
      <c r="G45" s="442"/>
      <c r="H45" s="442"/>
      <c r="I45" s="442"/>
      <c r="J45" s="8"/>
      <c r="K45" s="440" t="s">
        <v>621</v>
      </c>
      <c r="L45" s="440"/>
      <c r="M45" s="440"/>
      <c r="N45" s="440"/>
      <c r="O45" s="440"/>
      <c r="P45" s="440"/>
      <c r="Q45" s="440"/>
      <c r="R45" s="440"/>
      <c r="S45" s="440"/>
      <c r="T45" s="440"/>
      <c r="U45" s="440"/>
      <c r="V45" s="440"/>
      <c r="W45" s="440"/>
      <c r="X45" s="440"/>
      <c r="Y45" s="442"/>
      <c r="Z45" s="442"/>
      <c r="AA45" s="9"/>
      <c r="AB45" s="6"/>
      <c r="AC45" s="6"/>
      <c r="AD45" s="8"/>
      <c r="AE45" s="8"/>
      <c r="AF45" s="6"/>
      <c r="AG45" s="6"/>
      <c r="AH45" s="6"/>
      <c r="AI45" s="8"/>
      <c r="AJ45" s="8"/>
      <c r="AK45" s="8"/>
      <c r="AL45" s="8"/>
      <c r="AM45" s="8"/>
      <c r="AN45" s="8"/>
      <c r="AO45" s="8"/>
      <c r="AP45" s="8"/>
      <c r="AQ45" s="8"/>
    </row>
    <row r="46" spans="1:47" ht="15.95" customHeight="1" x14ac:dyDescent="0.25">
      <c r="A46" s="5"/>
      <c r="B46" s="8"/>
      <c r="C46" s="6"/>
      <c r="D46" s="439" t="str">
        <f>IF(G45="oui",Notes!B64,"")</f>
        <v/>
      </c>
      <c r="E46" s="439"/>
      <c r="F46" s="439"/>
      <c r="G46" s="439"/>
      <c r="H46" s="439"/>
      <c r="I46" s="439"/>
      <c r="J46" s="439"/>
      <c r="K46" s="439"/>
      <c r="L46" s="439"/>
      <c r="M46" s="439"/>
      <c r="N46" s="439"/>
      <c r="O46" s="439"/>
      <c r="P46" s="439"/>
      <c r="Q46" s="439"/>
      <c r="R46" s="439"/>
      <c r="S46" s="439"/>
      <c r="T46" s="439"/>
      <c r="U46" s="439"/>
      <c r="V46" s="439"/>
      <c r="W46" s="439"/>
      <c r="X46" s="439"/>
      <c r="Y46" s="439"/>
      <c r="Z46" s="439"/>
      <c r="AA46" s="439"/>
      <c r="AB46" s="439"/>
      <c r="AC46" s="439"/>
      <c r="AD46" s="439"/>
      <c r="AE46" s="439"/>
      <c r="AF46" s="439"/>
      <c r="AG46" s="439"/>
      <c r="AH46" s="439"/>
      <c r="AI46" s="439"/>
      <c r="AJ46" s="439"/>
      <c r="AK46" s="439"/>
      <c r="AL46" s="439"/>
      <c r="AM46" s="439"/>
      <c r="AN46" s="439"/>
      <c r="AO46" s="439"/>
      <c r="AP46" s="439"/>
      <c r="AQ46" s="8"/>
    </row>
    <row r="47" spans="1:47" ht="15.75" customHeight="1" x14ac:dyDescent="0.25">
      <c r="A47" s="5"/>
      <c r="B47" s="8"/>
      <c r="C47" s="6"/>
      <c r="D47" s="439" t="str">
        <f>IF(Y45&gt;3,Notes!B65,"")</f>
        <v/>
      </c>
      <c r="E47" s="439"/>
      <c r="F47" s="439"/>
      <c r="G47" s="439"/>
      <c r="H47" s="439"/>
      <c r="I47" s="439"/>
      <c r="J47" s="439"/>
      <c r="K47" s="439"/>
      <c r="L47" s="439"/>
      <c r="M47" s="439"/>
      <c r="N47" s="439"/>
      <c r="O47" s="439"/>
      <c r="P47" s="439"/>
      <c r="Q47" s="439"/>
      <c r="R47" s="439"/>
      <c r="S47" s="439"/>
      <c r="T47" s="439"/>
      <c r="U47" s="439"/>
      <c r="V47" s="439"/>
      <c r="W47" s="439"/>
      <c r="X47" s="439"/>
      <c r="Y47" s="439"/>
      <c r="Z47" s="439"/>
      <c r="AA47" s="439"/>
      <c r="AB47" s="439"/>
      <c r="AC47" s="439"/>
      <c r="AD47" s="439"/>
      <c r="AE47" s="439"/>
      <c r="AF47" s="439"/>
      <c r="AG47" s="439"/>
      <c r="AH47" s="439"/>
      <c r="AI47" s="439"/>
      <c r="AJ47" s="439"/>
      <c r="AK47" s="439"/>
      <c r="AL47" s="439"/>
      <c r="AM47" s="439"/>
      <c r="AN47" s="439"/>
      <c r="AO47" s="439"/>
      <c r="AP47" s="8"/>
      <c r="AQ47" s="8"/>
    </row>
    <row r="48" spans="1:47" ht="10.5" customHeight="1" x14ac:dyDescent="0.25">
      <c r="A48" s="5"/>
      <c r="B48" s="8"/>
      <c r="C48" s="6"/>
      <c r="D48" s="8"/>
      <c r="E48" s="8"/>
      <c r="F48" s="8"/>
      <c r="G48" s="209"/>
      <c r="H48" s="8"/>
      <c r="I48" s="8"/>
      <c r="J48" s="8"/>
      <c r="K48" s="8"/>
      <c r="L48" s="8"/>
      <c r="M48" s="8"/>
      <c r="N48" s="8"/>
      <c r="O48" s="8"/>
      <c r="P48" s="8"/>
      <c r="Q48" s="8"/>
      <c r="R48" s="8"/>
      <c r="S48" s="8"/>
      <c r="T48" s="8"/>
      <c r="U48" s="8"/>
      <c r="V48" s="8"/>
      <c r="W48" s="8"/>
      <c r="X48" s="8"/>
      <c r="Y48" s="209"/>
      <c r="Z48" s="8"/>
      <c r="AA48" s="8"/>
      <c r="AB48" s="8"/>
      <c r="AC48" s="8"/>
      <c r="AD48" s="8"/>
      <c r="AE48" s="8"/>
      <c r="AF48" s="8"/>
      <c r="AG48" s="8"/>
      <c r="AH48" s="8"/>
      <c r="AI48" s="8"/>
      <c r="AJ48" s="8"/>
      <c r="AK48" s="8"/>
      <c r="AL48" s="8"/>
      <c r="AM48" s="8"/>
      <c r="AN48" s="8"/>
      <c r="AO48" s="8"/>
      <c r="AP48" s="8"/>
      <c r="AQ48" s="8"/>
    </row>
    <row r="49" spans="1:47" ht="15.95" customHeight="1" x14ac:dyDescent="0.25">
      <c r="A49" s="5"/>
      <c r="B49" s="8"/>
      <c r="C49" s="6"/>
      <c r="D49" s="440" t="s">
        <v>98</v>
      </c>
      <c r="E49" s="440"/>
      <c r="F49" s="440"/>
      <c r="G49" s="440"/>
      <c r="H49" s="440"/>
      <c r="I49" s="440"/>
      <c r="J49" s="440"/>
      <c r="K49" s="440"/>
      <c r="L49" s="440"/>
      <c r="M49" s="440"/>
      <c r="N49" s="440"/>
      <c r="O49" s="440"/>
      <c r="P49" s="442"/>
      <c r="Q49" s="442"/>
      <c r="R49" s="442"/>
      <c r="S49" s="8"/>
      <c r="T49" s="8"/>
      <c r="U49" s="8"/>
      <c r="V49" s="8"/>
      <c r="W49" s="8"/>
      <c r="X49" s="8"/>
      <c r="Y49" s="8"/>
      <c r="Z49" s="8"/>
      <c r="AA49" s="8"/>
      <c r="AB49" s="8"/>
      <c r="AC49" s="8"/>
      <c r="AD49" s="8"/>
      <c r="AE49" s="8"/>
      <c r="AF49" s="8"/>
      <c r="AG49" s="8"/>
      <c r="AH49" s="8"/>
      <c r="AI49" s="8"/>
      <c r="AJ49" s="8"/>
      <c r="AK49" s="8"/>
      <c r="AL49" s="8"/>
      <c r="AM49" s="8"/>
      <c r="AN49" s="8"/>
      <c r="AO49" s="8"/>
      <c r="AP49" s="8"/>
      <c r="AQ49" s="8"/>
    </row>
    <row r="50" spans="1:47" ht="10.5" customHeight="1" x14ac:dyDescent="0.25">
      <c r="A50" s="5"/>
      <c r="B50" s="8"/>
      <c r="C50" s="6"/>
      <c r="D50" s="8"/>
      <c r="E50" s="8"/>
      <c r="F50" s="8"/>
      <c r="G50" s="8"/>
      <c r="H50" s="8"/>
      <c r="I50" s="8"/>
      <c r="J50" s="8"/>
      <c r="K50" s="8"/>
      <c r="L50" s="8"/>
      <c r="M50" s="8"/>
      <c r="N50" s="8"/>
      <c r="O50" s="8"/>
      <c r="P50" s="209"/>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row>
    <row r="51" spans="1:47" ht="15.75" customHeight="1" x14ac:dyDescent="0.25">
      <c r="A51" s="5"/>
      <c r="B51" s="8"/>
      <c r="C51" s="6"/>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row>
    <row r="52" spans="1:47" ht="15.95" customHeight="1" x14ac:dyDescent="0.25">
      <c r="A52" s="5"/>
      <c r="B52" s="8"/>
      <c r="C52" s="6"/>
      <c r="D52" s="440" t="s">
        <v>484</v>
      </c>
      <c r="E52" s="440"/>
      <c r="F52" s="440"/>
      <c r="G52" s="440"/>
      <c r="H52" s="440"/>
      <c r="I52" s="440"/>
      <c r="J52" s="440"/>
      <c r="K52" s="440"/>
      <c r="L52" s="440"/>
      <c r="M52" s="440"/>
      <c r="N52" s="440"/>
      <c r="O52" s="440"/>
      <c r="P52" s="440"/>
      <c r="Q52" s="442"/>
      <c r="R52" s="442"/>
      <c r="S52" s="442"/>
      <c r="T52" s="8"/>
      <c r="U52" s="8"/>
      <c r="V52" s="8"/>
      <c r="W52" s="8"/>
      <c r="X52" s="8"/>
      <c r="Y52" s="8"/>
      <c r="Z52" s="8"/>
      <c r="AA52" s="8"/>
      <c r="AB52" s="8"/>
      <c r="AC52" s="8"/>
      <c r="AD52" s="8"/>
      <c r="AE52" s="8"/>
      <c r="AF52" s="8"/>
      <c r="AG52" s="8"/>
      <c r="AH52" s="8"/>
      <c r="AI52" s="8"/>
      <c r="AJ52" s="8"/>
      <c r="AK52" s="8"/>
      <c r="AL52" s="8"/>
      <c r="AM52" s="8"/>
      <c r="AN52" s="8"/>
      <c r="AO52" s="8"/>
      <c r="AP52" s="8"/>
      <c r="AQ52" s="8"/>
    </row>
    <row r="53" spans="1:47" ht="15.75" customHeight="1" x14ac:dyDescent="0.25">
      <c r="A53" s="5"/>
      <c r="B53" s="8"/>
      <c r="C53" s="6"/>
      <c r="D53" s="439" t="str">
        <f>IF(Q52="oui",Notes!B66,"")</f>
        <v/>
      </c>
      <c r="E53" s="439"/>
      <c r="F53" s="439"/>
      <c r="G53" s="439"/>
      <c r="H53" s="439"/>
      <c r="I53" s="439"/>
      <c r="J53" s="439"/>
      <c r="K53" s="439"/>
      <c r="L53" s="439"/>
      <c r="M53" s="439"/>
      <c r="N53" s="439"/>
      <c r="O53" s="439"/>
      <c r="P53" s="439"/>
      <c r="Q53" s="439"/>
      <c r="R53" s="439"/>
      <c r="S53" s="439"/>
      <c r="T53" s="439"/>
      <c r="U53" s="439"/>
      <c r="V53" s="439"/>
      <c r="W53" s="439"/>
      <c r="X53" s="439"/>
      <c r="Y53" s="439"/>
      <c r="Z53" s="439"/>
      <c r="AA53" s="439"/>
      <c r="AB53" s="439"/>
      <c r="AC53" s="439"/>
      <c r="AD53" s="439"/>
      <c r="AE53" s="439"/>
      <c r="AF53" s="439"/>
      <c r="AG53" s="439"/>
      <c r="AH53" s="439"/>
      <c r="AI53" s="439"/>
      <c r="AJ53" s="439"/>
      <c r="AK53" s="439"/>
      <c r="AL53" s="439"/>
      <c r="AM53" s="439"/>
      <c r="AN53" s="439"/>
      <c r="AO53" s="439"/>
      <c r="AP53" s="439"/>
      <c r="AQ53" s="8"/>
    </row>
    <row r="54" spans="1:47" ht="15.95" customHeight="1" x14ac:dyDescent="0.25">
      <c r="A54" s="5"/>
      <c r="B54" s="8"/>
      <c r="C54" s="6"/>
      <c r="D54" s="8"/>
      <c r="E54" s="8"/>
      <c r="F54" s="8"/>
      <c r="G54" s="8"/>
      <c r="H54" s="8"/>
      <c r="I54" s="8"/>
      <c r="J54" s="8"/>
      <c r="K54" s="8"/>
      <c r="L54" s="8"/>
      <c r="M54" s="8"/>
      <c r="N54" s="8"/>
      <c r="O54" s="8"/>
      <c r="P54" s="8"/>
      <c r="Q54" s="209"/>
      <c r="R54" s="8"/>
      <c r="S54" s="8"/>
      <c r="T54" s="8"/>
      <c r="U54" s="8"/>
      <c r="V54" s="8"/>
      <c r="W54" s="8"/>
      <c r="X54" s="8"/>
      <c r="Y54" s="8"/>
      <c r="Z54" s="8"/>
      <c r="AA54" s="8"/>
      <c r="AB54" s="8"/>
      <c r="AC54" s="8"/>
      <c r="AD54" s="8"/>
      <c r="AE54" s="8"/>
      <c r="AF54" s="8"/>
      <c r="AG54" s="8"/>
      <c r="AH54" s="8"/>
      <c r="AI54" s="8"/>
      <c r="AJ54" s="8"/>
      <c r="AK54" s="8"/>
      <c r="AL54" s="8"/>
      <c r="AM54" s="8"/>
      <c r="AN54" s="8"/>
      <c r="AO54" s="8"/>
      <c r="AP54" s="8"/>
      <c r="AQ54" s="8"/>
    </row>
    <row r="55" spans="1:47" ht="15.95" customHeight="1" x14ac:dyDescent="0.25">
      <c r="A55" s="5"/>
      <c r="B55" s="8"/>
      <c r="C55" s="6"/>
      <c r="D55" s="431" t="s">
        <v>108</v>
      </c>
      <c r="E55" s="431"/>
      <c r="F55" s="431"/>
      <c r="G55" s="431"/>
      <c r="H55" s="431"/>
      <c r="I55" s="431"/>
      <c r="J55" s="431"/>
      <c r="K55" s="431"/>
      <c r="L55" s="431"/>
      <c r="M55" s="431"/>
      <c r="N55" s="431"/>
      <c r="O55" s="431"/>
      <c r="P55" s="431"/>
      <c r="Q55" s="431"/>
      <c r="R55" s="431"/>
      <c r="S55" s="431"/>
      <c r="T55" s="431"/>
      <c r="U55" s="431"/>
      <c r="V55" s="431"/>
      <c r="W55" s="431"/>
      <c r="X55" s="431"/>
      <c r="Y55" s="442"/>
      <c r="Z55" s="442"/>
      <c r="AA55" s="442"/>
      <c r="AB55" s="8"/>
      <c r="AC55" s="8"/>
      <c r="AD55" s="8"/>
      <c r="AE55" s="8"/>
      <c r="AF55" s="6"/>
      <c r="AG55" s="6"/>
      <c r="AH55" s="6"/>
      <c r="AI55" s="8"/>
      <c r="AJ55" s="8"/>
      <c r="AK55" s="8"/>
      <c r="AL55" s="8"/>
      <c r="AM55" s="8"/>
      <c r="AN55" s="8"/>
      <c r="AO55" s="8"/>
      <c r="AP55" s="8"/>
      <c r="AQ55" s="8"/>
    </row>
    <row r="56" spans="1:47" ht="15.95" customHeight="1" x14ac:dyDescent="0.25">
      <c r="A56" s="5"/>
      <c r="B56" s="8"/>
      <c r="C56" s="6"/>
      <c r="D56" s="441" t="str">
        <f>IF(Y55="oui",Notes!B67,"")</f>
        <v/>
      </c>
      <c r="E56" s="441"/>
      <c r="F56" s="441"/>
      <c r="G56" s="441"/>
      <c r="H56" s="441"/>
      <c r="I56" s="441"/>
      <c r="J56" s="441"/>
      <c r="K56" s="441"/>
      <c r="L56" s="441"/>
      <c r="M56" s="441"/>
      <c r="N56" s="441"/>
      <c r="O56" s="441"/>
      <c r="P56" s="441"/>
      <c r="Q56" s="441"/>
      <c r="R56" s="441"/>
      <c r="S56" s="441"/>
      <c r="T56" s="441"/>
      <c r="U56" s="441"/>
      <c r="V56" s="441"/>
      <c r="W56" s="441"/>
      <c r="X56" s="441"/>
      <c r="Y56" s="441"/>
      <c r="Z56" s="441"/>
      <c r="AA56" s="441"/>
      <c r="AB56" s="441"/>
      <c r="AC56" s="441"/>
      <c r="AD56" s="441"/>
      <c r="AE56" s="441"/>
      <c r="AF56" s="441"/>
      <c r="AG56" s="441"/>
      <c r="AH56" s="441"/>
      <c r="AI56" s="441"/>
      <c r="AJ56" s="441"/>
      <c r="AK56" s="441"/>
      <c r="AL56" s="441"/>
      <c r="AM56" s="441"/>
      <c r="AN56" s="441"/>
      <c r="AO56" s="441"/>
      <c r="AP56" s="441"/>
      <c r="AQ56" s="8"/>
    </row>
    <row r="57" spans="1:47" ht="15.95" customHeight="1" x14ac:dyDescent="0.25">
      <c r="A57" s="5"/>
      <c r="B57" s="8"/>
      <c r="C57" s="6"/>
      <c r="D57" s="441"/>
      <c r="E57" s="441"/>
      <c r="F57" s="441"/>
      <c r="G57" s="441"/>
      <c r="H57" s="441"/>
      <c r="I57" s="441"/>
      <c r="J57" s="441"/>
      <c r="K57" s="441"/>
      <c r="L57" s="441"/>
      <c r="M57" s="441"/>
      <c r="N57" s="441"/>
      <c r="O57" s="441"/>
      <c r="P57" s="441"/>
      <c r="Q57" s="441"/>
      <c r="R57" s="441"/>
      <c r="S57" s="441"/>
      <c r="T57" s="441"/>
      <c r="U57" s="441"/>
      <c r="V57" s="441"/>
      <c r="W57" s="441"/>
      <c r="X57" s="441"/>
      <c r="Y57" s="441"/>
      <c r="Z57" s="441"/>
      <c r="AA57" s="441"/>
      <c r="AB57" s="441"/>
      <c r="AC57" s="441"/>
      <c r="AD57" s="441"/>
      <c r="AE57" s="441"/>
      <c r="AF57" s="441"/>
      <c r="AG57" s="441"/>
      <c r="AH57" s="441"/>
      <c r="AI57" s="441"/>
      <c r="AJ57" s="441"/>
      <c r="AK57" s="441"/>
      <c r="AL57" s="441"/>
      <c r="AM57" s="441"/>
      <c r="AN57" s="441"/>
      <c r="AO57" s="441"/>
      <c r="AP57" s="441"/>
      <c r="AQ57" s="8"/>
    </row>
    <row r="58" spans="1:47" ht="15.95" customHeight="1" x14ac:dyDescent="0.25">
      <c r="A58" s="5"/>
      <c r="B58" s="8"/>
      <c r="C58" s="6"/>
      <c r="D58" s="8"/>
      <c r="E58" s="8"/>
      <c r="F58" s="8"/>
      <c r="G58" s="8"/>
      <c r="H58" s="8"/>
      <c r="I58" s="8"/>
      <c r="J58" s="8"/>
      <c r="K58" s="8"/>
      <c r="L58" s="8"/>
      <c r="M58" s="8"/>
      <c r="N58" s="8"/>
      <c r="O58" s="8"/>
      <c r="P58" s="8"/>
      <c r="Q58" s="8"/>
      <c r="R58" s="8"/>
      <c r="S58" s="8"/>
      <c r="T58" s="8"/>
      <c r="U58" s="8"/>
      <c r="V58" s="8"/>
      <c r="W58" s="8"/>
      <c r="X58" s="8"/>
      <c r="Y58" s="209"/>
      <c r="Z58" s="8"/>
      <c r="AA58" s="8"/>
      <c r="AB58" s="8"/>
      <c r="AC58" s="8"/>
      <c r="AD58" s="8"/>
      <c r="AE58" s="8"/>
      <c r="AF58" s="8"/>
      <c r="AG58" s="8"/>
      <c r="AH58" s="8"/>
      <c r="AI58" s="8"/>
      <c r="AJ58" s="8"/>
      <c r="AK58" s="8"/>
      <c r="AL58" s="8"/>
      <c r="AM58" s="8"/>
      <c r="AN58" s="8"/>
      <c r="AO58" s="8"/>
      <c r="AP58" s="8"/>
      <c r="AQ58" s="8"/>
    </row>
    <row r="59" spans="1:47" ht="15.95" customHeight="1" x14ac:dyDescent="0.25">
      <c r="A59" s="5"/>
      <c r="B59" s="8"/>
      <c r="C59" s="6"/>
      <c r="D59" s="431" t="s">
        <v>485</v>
      </c>
      <c r="E59" s="431"/>
      <c r="F59" s="431"/>
      <c r="G59" s="431"/>
      <c r="H59" s="431"/>
      <c r="I59" s="431"/>
      <c r="J59" s="431"/>
      <c r="K59" s="431"/>
      <c r="L59" s="431"/>
      <c r="M59" s="431"/>
      <c r="N59" s="431"/>
      <c r="O59" s="431"/>
      <c r="P59" s="431"/>
      <c r="Q59" s="431"/>
      <c r="R59" s="431"/>
      <c r="S59" s="431"/>
      <c r="T59" s="431"/>
      <c r="U59" s="431"/>
      <c r="V59" s="431"/>
      <c r="W59" s="431"/>
      <c r="X59" s="431"/>
      <c r="Y59" s="431"/>
      <c r="Z59" s="442"/>
      <c r="AA59" s="442"/>
      <c r="AB59" s="442"/>
      <c r="AC59" s="8"/>
      <c r="AD59" s="8"/>
      <c r="AE59" s="8"/>
      <c r="AF59" s="8"/>
      <c r="AG59" s="8"/>
      <c r="AH59" s="8"/>
      <c r="AI59" s="8"/>
      <c r="AJ59" s="8"/>
      <c r="AK59" s="8"/>
      <c r="AL59" s="8"/>
      <c r="AM59" s="8"/>
      <c r="AN59" s="8"/>
      <c r="AO59" s="8"/>
      <c r="AP59" s="8"/>
      <c r="AQ59" s="8"/>
    </row>
    <row r="60" spans="1:47" ht="15.95" customHeight="1" x14ac:dyDescent="0.25">
      <c r="A60" s="5"/>
      <c r="B60" s="8"/>
      <c r="C60" s="6"/>
      <c r="D60" s="439" t="str">
        <f>IF(Z59="oui",Notes!B69,"")</f>
        <v/>
      </c>
      <c r="E60" s="439"/>
      <c r="F60" s="439"/>
      <c r="G60" s="439"/>
      <c r="H60" s="439"/>
      <c r="I60" s="439"/>
      <c r="J60" s="439"/>
      <c r="K60" s="439"/>
      <c r="L60" s="439"/>
      <c r="M60" s="439"/>
      <c r="N60" s="439"/>
      <c r="O60" s="439"/>
      <c r="P60" s="439"/>
      <c r="Q60" s="439"/>
      <c r="R60" s="439"/>
      <c r="S60" s="439"/>
      <c r="T60" s="439"/>
      <c r="U60" s="439"/>
      <c r="V60" s="439"/>
      <c r="W60" s="439"/>
      <c r="X60" s="439"/>
      <c r="Y60" s="439"/>
      <c r="Z60" s="439"/>
      <c r="AA60" s="439"/>
      <c r="AB60" s="439"/>
      <c r="AC60" s="439"/>
      <c r="AD60" s="439"/>
      <c r="AE60" s="439"/>
      <c r="AF60" s="439"/>
      <c r="AG60" s="439"/>
      <c r="AH60" s="439"/>
      <c r="AI60" s="439"/>
      <c r="AJ60" s="439"/>
      <c r="AK60" s="439"/>
      <c r="AL60" s="439"/>
      <c r="AM60" s="439"/>
      <c r="AN60" s="439"/>
      <c r="AO60" s="439"/>
      <c r="AP60" s="439"/>
      <c r="AQ60" s="8"/>
    </row>
    <row r="61" spans="1:47" ht="15.95" customHeight="1" x14ac:dyDescent="0.25">
      <c r="A61" s="5"/>
      <c r="B61" s="8"/>
      <c r="C61" s="6"/>
      <c r="D61" s="8"/>
      <c r="E61" s="8"/>
      <c r="F61" s="8"/>
      <c r="G61" s="8"/>
      <c r="H61" s="8"/>
      <c r="I61" s="8"/>
      <c r="J61" s="8"/>
      <c r="K61" s="8"/>
      <c r="L61" s="8"/>
      <c r="M61" s="8"/>
      <c r="N61" s="8"/>
      <c r="O61" s="8"/>
      <c r="P61" s="8"/>
      <c r="Q61" s="8"/>
      <c r="R61" s="8"/>
      <c r="S61" s="8"/>
      <c r="T61" s="8"/>
      <c r="U61" s="8"/>
      <c r="V61" s="8"/>
      <c r="W61" s="8"/>
      <c r="X61" s="8"/>
      <c r="Y61" s="8"/>
      <c r="Z61" s="209"/>
      <c r="AA61" s="8"/>
      <c r="AB61" s="8"/>
      <c r="AC61" s="8"/>
      <c r="AD61" s="8"/>
      <c r="AE61" s="8"/>
      <c r="AF61" s="8"/>
      <c r="AG61" s="8"/>
      <c r="AH61" s="8"/>
      <c r="AI61" s="8"/>
      <c r="AJ61" s="8"/>
      <c r="AK61" s="8"/>
      <c r="AL61" s="8"/>
      <c r="AM61" s="8"/>
      <c r="AN61" s="8"/>
      <c r="AO61" s="8"/>
      <c r="AP61" s="8"/>
      <c r="AQ61" s="8"/>
    </row>
    <row r="62" spans="1:47" ht="15.95" customHeight="1" x14ac:dyDescent="0.25">
      <c r="A62" s="63"/>
      <c r="B62" s="8"/>
      <c r="C62" s="6"/>
      <c r="D62" s="439" t="str">
        <f>IF(AG31="non",Notes!B62,'Matrices Formulaires'!AL204)</f>
        <v>Veuillez s'il vous plaît remplir toutes les cases bleues pour avoir accès aux autres sections qui vous concernent</v>
      </c>
      <c r="E62" s="439"/>
      <c r="F62" s="439"/>
      <c r="G62" s="439"/>
      <c r="H62" s="439"/>
      <c r="I62" s="439"/>
      <c r="J62" s="439"/>
      <c r="K62" s="439"/>
      <c r="L62" s="439"/>
      <c r="M62" s="439"/>
      <c r="N62" s="439"/>
      <c r="O62" s="439"/>
      <c r="P62" s="439"/>
      <c r="Q62" s="439"/>
      <c r="R62" s="439"/>
      <c r="S62" s="439"/>
      <c r="T62" s="439"/>
      <c r="U62" s="439"/>
      <c r="V62" s="439"/>
      <c r="W62" s="439"/>
      <c r="X62" s="439"/>
      <c r="Y62" s="439"/>
      <c r="Z62" s="439"/>
      <c r="AA62" s="439"/>
      <c r="AB62" s="439"/>
      <c r="AC62" s="439"/>
      <c r="AD62" s="439"/>
      <c r="AE62" s="439"/>
      <c r="AF62" s="439"/>
      <c r="AG62" s="439"/>
      <c r="AH62" s="439"/>
      <c r="AI62" s="439"/>
      <c r="AJ62" s="439"/>
      <c r="AK62" s="439"/>
      <c r="AL62" s="439"/>
      <c r="AM62" s="439"/>
      <c r="AN62" s="439"/>
      <c r="AO62" s="439"/>
      <c r="AP62" s="8"/>
      <c r="AQ62" s="8"/>
    </row>
    <row r="63" spans="1:47" ht="15.95" customHeight="1" x14ac:dyDescent="0.25">
      <c r="A63" s="5"/>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5"/>
      <c r="AS63" s="5"/>
      <c r="AT63" s="5"/>
      <c r="AU63" s="5"/>
    </row>
    <row r="64" spans="1:47" ht="15.95" customHeight="1" x14ac:dyDescent="0.25">
      <c r="A64" s="5"/>
      <c r="B64" s="538" t="s">
        <v>264</v>
      </c>
      <c r="C64" s="538"/>
      <c r="D64" s="538"/>
      <c r="E64" s="538"/>
      <c r="F64" s="538"/>
      <c r="G64" s="538"/>
      <c r="H64" s="538"/>
      <c r="I64" s="53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5"/>
      <c r="AS64" s="5"/>
      <c r="AT64" s="5"/>
      <c r="AU64" s="5"/>
    </row>
    <row r="65" spans="1:47" ht="15.95" customHeight="1" x14ac:dyDescent="0.25">
      <c r="A65" s="5"/>
      <c r="B65" s="5"/>
      <c r="C65" s="5"/>
      <c r="D65" s="5"/>
      <c r="E65" s="5"/>
      <c r="F65" s="5"/>
      <c r="G65" s="5"/>
      <c r="H65" s="5"/>
      <c r="I65" s="5"/>
      <c r="J65" s="5"/>
      <c r="K65" s="5"/>
      <c r="L65" s="5"/>
      <c r="M65" s="5"/>
      <c r="N65" s="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row>
    <row r="66" spans="1:47" ht="15.95" customHeight="1" x14ac:dyDescent="0.25">
      <c r="A66" s="5"/>
      <c r="B66" s="5"/>
      <c r="C66" s="5"/>
      <c r="D66" s="5"/>
      <c r="E66" s="5"/>
      <c r="F66" s="5"/>
      <c r="G66" s="5"/>
      <c r="H66" s="5"/>
      <c r="I66" s="5"/>
      <c r="J66" s="5"/>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row>
    <row r="67" spans="1:47" ht="15.95" customHeight="1" x14ac:dyDescent="0.25">
      <c r="A67" s="5"/>
      <c r="B67" s="8"/>
      <c r="C67" s="433" t="s">
        <v>258</v>
      </c>
      <c r="D67" s="433"/>
      <c r="E67" s="433"/>
      <c r="F67" s="433"/>
      <c r="G67" s="433"/>
      <c r="H67" s="433"/>
      <c r="I67" s="433"/>
      <c r="J67" s="433"/>
      <c r="K67" s="433"/>
      <c r="L67" s="433"/>
      <c r="M67" s="433"/>
      <c r="N67" s="433"/>
      <c r="O67" s="433"/>
      <c r="P67" s="433"/>
      <c r="Q67" s="433"/>
      <c r="R67" s="433"/>
      <c r="S67" s="433"/>
      <c r="T67" s="433"/>
      <c r="U67" s="433"/>
      <c r="V67" s="433"/>
      <c r="W67" s="433"/>
      <c r="X67" s="433"/>
      <c r="Y67" s="433"/>
      <c r="Z67" s="433"/>
      <c r="AA67" s="433"/>
      <c r="AB67" s="433"/>
      <c r="AC67" s="433"/>
      <c r="AD67" s="433"/>
      <c r="AE67" s="433"/>
      <c r="AF67" s="433"/>
      <c r="AG67" s="433"/>
      <c r="AH67" s="433"/>
      <c r="AI67" s="433"/>
      <c r="AJ67" s="433"/>
      <c r="AK67" s="433"/>
      <c r="AL67" s="433"/>
      <c r="AM67" s="433"/>
      <c r="AN67" s="433"/>
      <c r="AO67" s="433"/>
      <c r="AP67" s="433"/>
      <c r="AQ67" s="8"/>
      <c r="AR67" s="5"/>
      <c r="AS67" s="5"/>
      <c r="AT67" s="5"/>
      <c r="AU67" s="5"/>
    </row>
    <row r="68" spans="1:47" ht="15.95" customHeight="1" x14ac:dyDescent="0.25">
      <c r="A68" s="5"/>
      <c r="B68" s="8"/>
      <c r="C68" s="433"/>
      <c r="D68" s="433"/>
      <c r="E68" s="433"/>
      <c r="F68" s="433"/>
      <c r="G68" s="433"/>
      <c r="H68" s="433"/>
      <c r="I68" s="433"/>
      <c r="J68" s="433"/>
      <c r="K68" s="433"/>
      <c r="L68" s="433"/>
      <c r="M68" s="433"/>
      <c r="N68" s="433"/>
      <c r="O68" s="433"/>
      <c r="P68" s="433"/>
      <c r="Q68" s="433"/>
      <c r="R68" s="433"/>
      <c r="S68" s="433"/>
      <c r="T68" s="433"/>
      <c r="U68" s="433"/>
      <c r="V68" s="433"/>
      <c r="W68" s="433"/>
      <c r="X68" s="433"/>
      <c r="Y68" s="433"/>
      <c r="Z68" s="433"/>
      <c r="AA68" s="433"/>
      <c r="AB68" s="433"/>
      <c r="AC68" s="433"/>
      <c r="AD68" s="433"/>
      <c r="AE68" s="433"/>
      <c r="AF68" s="433"/>
      <c r="AG68" s="433"/>
      <c r="AH68" s="433"/>
      <c r="AI68" s="433"/>
      <c r="AJ68" s="433"/>
      <c r="AK68" s="433"/>
      <c r="AL68" s="433"/>
      <c r="AM68" s="433"/>
      <c r="AN68" s="433"/>
      <c r="AO68" s="433"/>
      <c r="AP68" s="433"/>
      <c r="AQ68" s="8"/>
      <c r="AR68" s="5"/>
      <c r="AS68" s="5"/>
      <c r="AT68" s="5"/>
      <c r="AU68" s="5"/>
    </row>
    <row r="69" spans="1:47" ht="15.95" customHeight="1" x14ac:dyDescent="0.25">
      <c r="A69" s="5"/>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6"/>
      <c r="AN69" s="6"/>
      <c r="AO69" s="6"/>
      <c r="AP69" s="8"/>
      <c r="AQ69" s="8"/>
      <c r="AR69" s="5"/>
      <c r="AS69" s="5"/>
      <c r="AT69" s="5"/>
      <c r="AU69" s="5"/>
    </row>
    <row r="70" spans="1:47" ht="15.95" customHeight="1" x14ac:dyDescent="0.25">
      <c r="A70" s="5"/>
      <c r="B70" s="8"/>
      <c r="C70" s="6"/>
      <c r="D70" s="529" t="s">
        <v>490</v>
      </c>
      <c r="E70" s="529"/>
      <c r="F70" s="529"/>
      <c r="G70" s="529"/>
      <c r="H70" s="529"/>
      <c r="I70" s="529"/>
      <c r="J70" s="529"/>
      <c r="K70" s="529"/>
      <c r="L70" s="529"/>
      <c r="M70" s="529"/>
      <c r="N70" s="529"/>
      <c r="O70" s="529"/>
      <c r="P70" s="529"/>
      <c r="Q70" s="529"/>
      <c r="R70" s="529"/>
      <c r="S70" s="529"/>
      <c r="T70" s="529"/>
      <c r="U70" s="529"/>
      <c r="V70" s="529"/>
      <c r="W70" s="529"/>
      <c r="X70" s="529"/>
      <c r="Y70" s="529"/>
      <c r="Z70" s="529"/>
      <c r="AA70" s="529"/>
      <c r="AB70" s="529"/>
      <c r="AC70" s="529"/>
      <c r="AD70" s="529"/>
      <c r="AE70" s="529"/>
      <c r="AF70" s="529"/>
      <c r="AG70" s="529"/>
      <c r="AH70" s="529"/>
      <c r="AI70" s="529"/>
      <c r="AJ70" s="477"/>
      <c r="AK70" s="477"/>
      <c r="AL70" s="477"/>
      <c r="AM70" s="6"/>
      <c r="AN70" s="6"/>
      <c r="AO70" s="8"/>
      <c r="AP70" s="8"/>
      <c r="AQ70" s="8"/>
    </row>
    <row r="71" spans="1:47" ht="15.95" customHeight="1" x14ac:dyDescent="0.25">
      <c r="A71" s="5"/>
      <c r="B71" s="8"/>
      <c r="C71" s="6"/>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209"/>
      <c r="AK71" s="8"/>
      <c r="AL71" s="8"/>
      <c r="AM71" s="8"/>
      <c r="AN71" s="8"/>
      <c r="AO71" s="8"/>
      <c r="AP71" s="8"/>
      <c r="AQ71" s="8"/>
    </row>
    <row r="72" spans="1:47" ht="15.95" customHeight="1" x14ac:dyDescent="0.25">
      <c r="A72" s="5"/>
      <c r="B72" s="8"/>
      <c r="C72" s="6"/>
      <c r="D72" s="449" t="s">
        <v>109</v>
      </c>
      <c r="E72" s="449"/>
      <c r="F72" s="449"/>
      <c r="G72" s="449"/>
      <c r="H72" s="449"/>
      <c r="I72" s="539"/>
      <c r="J72" s="539"/>
      <c r="K72" s="539"/>
      <c r="L72" s="539"/>
      <c r="M72" s="539"/>
      <c r="N72" s="539"/>
      <c r="O72" s="539"/>
      <c r="P72" s="539"/>
      <c r="Q72" s="539"/>
      <c r="R72" s="539"/>
      <c r="S72" s="539"/>
      <c r="T72" s="539"/>
      <c r="U72" s="539"/>
      <c r="V72" s="539"/>
      <c r="W72" s="539"/>
      <c r="X72" s="539"/>
      <c r="Y72" s="539"/>
      <c r="Z72" s="539"/>
      <c r="AA72" s="539"/>
      <c r="AB72" s="539"/>
      <c r="AC72" s="539"/>
      <c r="AD72" s="539"/>
      <c r="AE72" s="539"/>
      <c r="AF72" s="539"/>
      <c r="AG72" s="539"/>
      <c r="AH72" s="539"/>
      <c r="AI72" s="539"/>
      <c r="AJ72" s="539"/>
      <c r="AK72" s="539"/>
      <c r="AL72" s="539"/>
      <c r="AM72" s="539"/>
      <c r="AN72" s="539"/>
      <c r="AO72" s="539"/>
      <c r="AP72" s="9"/>
      <c r="AQ72" s="8"/>
    </row>
    <row r="73" spans="1:47" ht="15.95" customHeight="1" x14ac:dyDescent="0.25">
      <c r="A73" s="5"/>
      <c r="B73" s="8"/>
      <c r="C73" s="6"/>
      <c r="D73" s="8"/>
      <c r="E73" s="8"/>
      <c r="F73" s="8"/>
      <c r="G73" s="8"/>
      <c r="H73" s="8"/>
      <c r="I73" s="539"/>
      <c r="J73" s="539"/>
      <c r="K73" s="539"/>
      <c r="L73" s="539"/>
      <c r="M73" s="539"/>
      <c r="N73" s="539"/>
      <c r="O73" s="539"/>
      <c r="P73" s="539"/>
      <c r="Q73" s="539"/>
      <c r="R73" s="539"/>
      <c r="S73" s="539"/>
      <c r="T73" s="539"/>
      <c r="U73" s="539"/>
      <c r="V73" s="539"/>
      <c r="W73" s="539"/>
      <c r="X73" s="539"/>
      <c r="Y73" s="539"/>
      <c r="Z73" s="539"/>
      <c r="AA73" s="539"/>
      <c r="AB73" s="539"/>
      <c r="AC73" s="539"/>
      <c r="AD73" s="539"/>
      <c r="AE73" s="539"/>
      <c r="AF73" s="539"/>
      <c r="AG73" s="539"/>
      <c r="AH73" s="539"/>
      <c r="AI73" s="539"/>
      <c r="AJ73" s="539"/>
      <c r="AK73" s="539"/>
      <c r="AL73" s="539"/>
      <c r="AM73" s="539"/>
      <c r="AN73" s="539"/>
      <c r="AO73" s="539"/>
      <c r="AP73" s="9"/>
      <c r="AQ73" s="8"/>
    </row>
    <row r="74" spans="1:47" ht="15.95" customHeight="1" x14ac:dyDescent="0.25">
      <c r="A74" s="5"/>
      <c r="B74" s="8"/>
      <c r="C74" s="6"/>
      <c r="D74" s="8"/>
      <c r="E74" s="8"/>
      <c r="F74" s="8"/>
      <c r="G74" s="8"/>
      <c r="H74" s="8"/>
      <c r="I74" s="539"/>
      <c r="J74" s="539"/>
      <c r="K74" s="539"/>
      <c r="L74" s="539"/>
      <c r="M74" s="539"/>
      <c r="N74" s="539"/>
      <c r="O74" s="539"/>
      <c r="P74" s="539"/>
      <c r="Q74" s="539"/>
      <c r="R74" s="539"/>
      <c r="S74" s="539"/>
      <c r="T74" s="539"/>
      <c r="U74" s="539"/>
      <c r="V74" s="539"/>
      <c r="W74" s="539"/>
      <c r="X74" s="539"/>
      <c r="Y74" s="539"/>
      <c r="Z74" s="539"/>
      <c r="AA74" s="539"/>
      <c r="AB74" s="539"/>
      <c r="AC74" s="539"/>
      <c r="AD74" s="539"/>
      <c r="AE74" s="539"/>
      <c r="AF74" s="539"/>
      <c r="AG74" s="539"/>
      <c r="AH74" s="539"/>
      <c r="AI74" s="539"/>
      <c r="AJ74" s="539"/>
      <c r="AK74" s="539"/>
      <c r="AL74" s="539"/>
      <c r="AM74" s="539"/>
      <c r="AN74" s="539"/>
      <c r="AO74" s="539"/>
      <c r="AP74" s="9"/>
      <c r="AQ74" s="8"/>
    </row>
    <row r="75" spans="1:47" ht="15.95" customHeight="1" x14ac:dyDescent="0.25">
      <c r="A75" s="5"/>
      <c r="B75" s="8"/>
      <c r="C75" s="6"/>
      <c r="D75" s="8"/>
      <c r="E75" s="8"/>
      <c r="F75" s="8"/>
      <c r="G75" s="8"/>
      <c r="H75" s="8"/>
      <c r="I75" s="539"/>
      <c r="J75" s="539"/>
      <c r="K75" s="539"/>
      <c r="L75" s="539"/>
      <c r="M75" s="539"/>
      <c r="N75" s="539"/>
      <c r="O75" s="539"/>
      <c r="P75" s="539"/>
      <c r="Q75" s="539"/>
      <c r="R75" s="539"/>
      <c r="S75" s="539"/>
      <c r="T75" s="539"/>
      <c r="U75" s="539"/>
      <c r="V75" s="539"/>
      <c r="W75" s="539"/>
      <c r="X75" s="539"/>
      <c r="Y75" s="539"/>
      <c r="Z75" s="539"/>
      <c r="AA75" s="539"/>
      <c r="AB75" s="539"/>
      <c r="AC75" s="539"/>
      <c r="AD75" s="539"/>
      <c r="AE75" s="539"/>
      <c r="AF75" s="539"/>
      <c r="AG75" s="539"/>
      <c r="AH75" s="539"/>
      <c r="AI75" s="539"/>
      <c r="AJ75" s="539"/>
      <c r="AK75" s="539"/>
      <c r="AL75" s="539"/>
      <c r="AM75" s="539"/>
      <c r="AN75" s="539"/>
      <c r="AO75" s="539"/>
      <c r="AP75" s="9"/>
      <c r="AQ75" s="8"/>
    </row>
    <row r="76" spans="1:47" ht="15.95" customHeight="1" x14ac:dyDescent="0.25">
      <c r="A76" s="5"/>
      <c r="B76" s="8"/>
      <c r="C76" s="6"/>
      <c r="D76" s="8"/>
      <c r="E76" s="8"/>
      <c r="F76" s="8"/>
      <c r="G76" s="8"/>
      <c r="H76" s="8"/>
      <c r="I76" s="539"/>
      <c r="J76" s="539"/>
      <c r="K76" s="539"/>
      <c r="L76" s="539"/>
      <c r="M76" s="539"/>
      <c r="N76" s="539"/>
      <c r="O76" s="539"/>
      <c r="P76" s="539"/>
      <c r="Q76" s="539"/>
      <c r="R76" s="539"/>
      <c r="S76" s="539"/>
      <c r="T76" s="539"/>
      <c r="U76" s="539"/>
      <c r="V76" s="539"/>
      <c r="W76" s="539"/>
      <c r="X76" s="539"/>
      <c r="Y76" s="539"/>
      <c r="Z76" s="539"/>
      <c r="AA76" s="539"/>
      <c r="AB76" s="539"/>
      <c r="AC76" s="539"/>
      <c r="AD76" s="539"/>
      <c r="AE76" s="539"/>
      <c r="AF76" s="539"/>
      <c r="AG76" s="539"/>
      <c r="AH76" s="539"/>
      <c r="AI76" s="539"/>
      <c r="AJ76" s="539"/>
      <c r="AK76" s="539"/>
      <c r="AL76" s="539"/>
      <c r="AM76" s="539"/>
      <c r="AN76" s="539"/>
      <c r="AO76" s="539"/>
      <c r="AP76" s="9"/>
      <c r="AQ76" s="8"/>
    </row>
    <row r="77" spans="1:47" ht="15.95" customHeight="1" x14ac:dyDescent="0.25">
      <c r="A77" s="5"/>
      <c r="B77" s="8"/>
      <c r="C77" s="8"/>
      <c r="D77" s="8"/>
      <c r="E77" s="8"/>
      <c r="F77" s="8"/>
      <c r="G77" s="8"/>
      <c r="H77" s="8"/>
      <c r="I77" s="209"/>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5"/>
      <c r="AS77" s="5"/>
      <c r="AT77" s="5"/>
      <c r="AU77" s="5"/>
    </row>
    <row r="78" spans="1:47" ht="15.95" customHeight="1" x14ac:dyDescent="0.25">
      <c r="A78" s="5"/>
      <c r="B78" s="8"/>
      <c r="C78" s="8"/>
      <c r="D78" s="439" t="str">
        <f>Notes!B72</f>
        <v>Allez à la section 5</v>
      </c>
      <c r="E78" s="439"/>
      <c r="F78" s="439"/>
      <c r="G78" s="439"/>
      <c r="H78" s="439"/>
      <c r="I78" s="439"/>
      <c r="J78" s="439"/>
      <c r="K78" s="439"/>
      <c r="L78" s="439"/>
      <c r="M78" s="439"/>
      <c r="N78" s="439"/>
      <c r="O78" s="439"/>
      <c r="P78" s="439"/>
      <c r="Q78" s="439"/>
      <c r="R78" s="439"/>
      <c r="S78" s="439"/>
      <c r="T78" s="439"/>
      <c r="U78" s="439"/>
      <c r="V78" s="439"/>
      <c r="W78" s="439"/>
      <c r="X78" s="439"/>
      <c r="Y78" s="439"/>
      <c r="Z78" s="439"/>
      <c r="AA78" s="439"/>
      <c r="AB78" s="439"/>
      <c r="AC78" s="439"/>
      <c r="AD78" s="439"/>
      <c r="AE78" s="439"/>
      <c r="AF78" s="439"/>
      <c r="AG78" s="439"/>
      <c r="AH78" s="439"/>
      <c r="AI78" s="439"/>
      <c r="AJ78" s="439"/>
      <c r="AK78" s="439"/>
      <c r="AL78" s="439"/>
      <c r="AM78" s="439"/>
      <c r="AN78" s="439"/>
      <c r="AO78" s="439"/>
      <c r="AP78" s="8"/>
      <c r="AQ78" s="8"/>
      <c r="AR78" s="5"/>
      <c r="AS78" s="5"/>
      <c r="AT78" s="5"/>
      <c r="AU78" s="5"/>
    </row>
    <row r="79" spans="1:47" ht="15.95" customHeight="1" x14ac:dyDescent="0.25">
      <c r="A79" s="5"/>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5"/>
      <c r="AS79" s="5"/>
      <c r="AT79" s="5"/>
      <c r="AU79" s="5"/>
    </row>
    <row r="80" spans="1:47" ht="15.95" customHeight="1" x14ac:dyDescent="0.25">
      <c r="A80" s="5"/>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c r="AK80" s="5"/>
      <c r="AL80" s="5"/>
      <c r="AM80" s="5"/>
      <c r="AN80" s="5"/>
      <c r="AO80" s="5"/>
      <c r="AP80" s="5"/>
      <c r="AQ80" s="5"/>
      <c r="AR80" s="5"/>
      <c r="AS80" s="5"/>
      <c r="AT80" s="5"/>
      <c r="AU80" s="5"/>
    </row>
    <row r="81" spans="1:47" ht="15.95" customHeight="1" x14ac:dyDescent="0.25">
      <c r="A81" s="5"/>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c r="AK81" s="5"/>
      <c r="AL81" s="5"/>
      <c r="AM81" s="5"/>
      <c r="AN81" s="5"/>
      <c r="AO81" s="5"/>
      <c r="AP81" s="5"/>
      <c r="AQ81" s="5"/>
      <c r="AR81" s="5"/>
      <c r="AS81" s="5"/>
      <c r="AT81" s="5"/>
      <c r="AU81" s="5"/>
    </row>
    <row r="82" spans="1:47" ht="15.95" customHeight="1" x14ac:dyDescent="0.25">
      <c r="A82" s="5"/>
      <c r="B82" s="8"/>
      <c r="C82" s="433" t="s">
        <v>115</v>
      </c>
      <c r="D82" s="433"/>
      <c r="E82" s="433"/>
      <c r="F82" s="433"/>
      <c r="G82" s="433"/>
      <c r="H82" s="433"/>
      <c r="I82" s="433"/>
      <c r="J82" s="433"/>
      <c r="K82" s="433"/>
      <c r="L82" s="433"/>
      <c r="M82" s="433"/>
      <c r="N82" s="433"/>
      <c r="O82" s="433"/>
      <c r="P82" s="433"/>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5"/>
      <c r="AS82" s="5"/>
      <c r="AT82" s="5"/>
      <c r="AU82" s="5"/>
    </row>
    <row r="83" spans="1:47" ht="15.95" customHeight="1" x14ac:dyDescent="0.25">
      <c r="A83" s="5"/>
      <c r="B83" s="8"/>
      <c r="C83" s="433"/>
      <c r="D83" s="433"/>
      <c r="E83" s="433"/>
      <c r="F83" s="433"/>
      <c r="G83" s="433"/>
      <c r="H83" s="433"/>
      <c r="I83" s="433"/>
      <c r="J83" s="433"/>
      <c r="K83" s="433"/>
      <c r="L83" s="433"/>
      <c r="M83" s="433"/>
      <c r="N83" s="433"/>
      <c r="O83" s="433"/>
      <c r="P83" s="433"/>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5"/>
      <c r="AS83" s="5"/>
      <c r="AT83" s="5"/>
      <c r="AU83" s="5"/>
    </row>
    <row r="84" spans="1:47" ht="15.95" customHeight="1" x14ac:dyDescent="0.25">
      <c r="A84" s="5"/>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5"/>
      <c r="AS84" s="5"/>
      <c r="AT84" s="5"/>
      <c r="AU84" s="5"/>
    </row>
    <row r="85" spans="1:47" ht="15.95" customHeight="1" x14ac:dyDescent="0.25">
      <c r="A85" s="5"/>
      <c r="B85" s="8"/>
      <c r="C85" s="8"/>
      <c r="D85" s="540" t="s">
        <v>636</v>
      </c>
      <c r="E85" s="540"/>
      <c r="F85" s="540"/>
      <c r="G85" s="540"/>
      <c r="H85" s="540"/>
      <c r="I85" s="540"/>
      <c r="J85" s="540"/>
      <c r="K85" s="540"/>
      <c r="L85" s="540"/>
      <c r="M85" s="540"/>
      <c r="N85" s="540"/>
      <c r="O85" s="540"/>
      <c r="P85" s="540"/>
      <c r="Q85" s="540"/>
      <c r="R85" s="540"/>
      <c r="S85" s="540"/>
      <c r="T85" s="540"/>
      <c r="U85" s="540"/>
      <c r="V85" s="540"/>
      <c r="W85" s="540"/>
      <c r="X85" s="540"/>
      <c r="Y85" s="540"/>
      <c r="Z85" s="540"/>
      <c r="AA85" s="540"/>
      <c r="AB85" s="540"/>
      <c r="AC85" s="540"/>
      <c r="AD85" s="540"/>
      <c r="AE85" s="540"/>
      <c r="AF85" s="540"/>
      <c r="AG85" s="540"/>
      <c r="AH85" s="540"/>
      <c r="AI85" s="540"/>
      <c r="AJ85" s="540"/>
      <c r="AK85" s="540"/>
      <c r="AL85" s="540"/>
      <c r="AM85" s="540"/>
      <c r="AN85" s="540"/>
      <c r="AO85" s="540"/>
      <c r="AP85" s="8"/>
      <c r="AQ85" s="8"/>
      <c r="AR85" s="5"/>
      <c r="AS85" s="5"/>
      <c r="AT85" s="5"/>
      <c r="AU85" s="5"/>
    </row>
    <row r="86" spans="1:47" ht="15.95" customHeight="1" x14ac:dyDescent="0.25">
      <c r="A86" s="5"/>
      <c r="B86" s="8"/>
      <c r="C86" s="8"/>
      <c r="D86" s="540"/>
      <c r="E86" s="540"/>
      <c r="F86" s="540"/>
      <c r="G86" s="540"/>
      <c r="H86" s="540"/>
      <c r="I86" s="540"/>
      <c r="J86" s="540"/>
      <c r="K86" s="540"/>
      <c r="L86" s="540"/>
      <c r="M86" s="540"/>
      <c r="N86" s="540"/>
      <c r="O86" s="540"/>
      <c r="P86" s="540"/>
      <c r="Q86" s="540"/>
      <c r="R86" s="540"/>
      <c r="S86" s="540"/>
      <c r="T86" s="540"/>
      <c r="U86" s="540"/>
      <c r="V86" s="540"/>
      <c r="W86" s="540"/>
      <c r="X86" s="540"/>
      <c r="Y86" s="540"/>
      <c r="Z86" s="540"/>
      <c r="AA86" s="540"/>
      <c r="AB86" s="540"/>
      <c r="AC86" s="540"/>
      <c r="AD86" s="540"/>
      <c r="AE86" s="540"/>
      <c r="AF86" s="540"/>
      <c r="AG86" s="540"/>
      <c r="AH86" s="540"/>
      <c r="AI86" s="540"/>
      <c r="AJ86" s="540"/>
      <c r="AK86" s="540"/>
      <c r="AL86" s="540"/>
      <c r="AM86" s="540"/>
      <c r="AN86" s="540"/>
      <c r="AO86" s="540"/>
      <c r="AP86" s="8"/>
      <c r="AQ86" s="8"/>
      <c r="AR86" s="5"/>
      <c r="AS86" s="5"/>
      <c r="AT86" s="5"/>
      <c r="AU86" s="5"/>
    </row>
    <row r="87" spans="1:47" ht="15.95" customHeight="1" x14ac:dyDescent="0.25">
      <c r="A87" s="5"/>
      <c r="B87" s="8"/>
      <c r="C87" s="8"/>
      <c r="D87" s="540"/>
      <c r="E87" s="540"/>
      <c r="F87" s="540"/>
      <c r="G87" s="540"/>
      <c r="H87" s="540"/>
      <c r="I87" s="540"/>
      <c r="J87" s="540"/>
      <c r="K87" s="540"/>
      <c r="L87" s="540"/>
      <c r="M87" s="540"/>
      <c r="N87" s="540"/>
      <c r="O87" s="540"/>
      <c r="P87" s="540"/>
      <c r="Q87" s="540"/>
      <c r="R87" s="540"/>
      <c r="S87" s="540"/>
      <c r="T87" s="540"/>
      <c r="U87" s="540"/>
      <c r="V87" s="540"/>
      <c r="W87" s="540"/>
      <c r="X87" s="540"/>
      <c r="Y87" s="540"/>
      <c r="Z87" s="540"/>
      <c r="AA87" s="540"/>
      <c r="AB87" s="540"/>
      <c r="AC87" s="540"/>
      <c r="AD87" s="540"/>
      <c r="AE87" s="540"/>
      <c r="AF87" s="540"/>
      <c r="AG87" s="540"/>
      <c r="AH87" s="540"/>
      <c r="AI87" s="540"/>
      <c r="AJ87" s="540"/>
      <c r="AK87" s="540"/>
      <c r="AL87" s="540"/>
      <c r="AM87" s="540"/>
      <c r="AN87" s="540"/>
      <c r="AO87" s="540"/>
      <c r="AP87" s="8"/>
      <c r="AQ87" s="8"/>
      <c r="AR87" s="5"/>
      <c r="AS87" s="5"/>
      <c r="AT87" s="5"/>
      <c r="AU87" s="5"/>
    </row>
    <row r="88" spans="1:47" ht="15.95" customHeight="1" x14ac:dyDescent="0.25">
      <c r="A88" s="5"/>
      <c r="B88" s="8"/>
      <c r="C88" s="8"/>
      <c r="D88" s="540"/>
      <c r="E88" s="540"/>
      <c r="F88" s="540"/>
      <c r="G88" s="540"/>
      <c r="H88" s="540"/>
      <c r="I88" s="540"/>
      <c r="J88" s="540"/>
      <c r="K88" s="540"/>
      <c r="L88" s="540"/>
      <c r="M88" s="540"/>
      <c r="N88" s="540"/>
      <c r="O88" s="540"/>
      <c r="P88" s="540"/>
      <c r="Q88" s="540"/>
      <c r="R88" s="540"/>
      <c r="S88" s="540"/>
      <c r="T88" s="540"/>
      <c r="U88" s="540"/>
      <c r="V88" s="540"/>
      <c r="W88" s="540"/>
      <c r="X88" s="540"/>
      <c r="Y88" s="540"/>
      <c r="Z88" s="540"/>
      <c r="AA88" s="540"/>
      <c r="AB88" s="540"/>
      <c r="AC88" s="540"/>
      <c r="AD88" s="540"/>
      <c r="AE88" s="540"/>
      <c r="AF88" s="540"/>
      <c r="AG88" s="540"/>
      <c r="AH88" s="540"/>
      <c r="AI88" s="540"/>
      <c r="AJ88" s="540"/>
      <c r="AK88" s="540"/>
      <c r="AL88" s="540"/>
      <c r="AM88" s="540"/>
      <c r="AN88" s="540"/>
      <c r="AO88" s="540"/>
      <c r="AP88" s="8"/>
      <c r="AQ88" s="8"/>
      <c r="AR88" s="5"/>
      <c r="AS88" s="5"/>
      <c r="AT88" s="5"/>
      <c r="AU88" s="5"/>
    </row>
    <row r="89" spans="1:47" ht="15.95" customHeight="1" x14ac:dyDescent="0.25">
      <c r="A89" s="5"/>
      <c r="B89" s="8"/>
      <c r="C89" s="8"/>
      <c r="D89" s="540"/>
      <c r="E89" s="540"/>
      <c r="F89" s="540"/>
      <c r="G89" s="540"/>
      <c r="H89" s="540"/>
      <c r="I89" s="540"/>
      <c r="J89" s="540"/>
      <c r="K89" s="540"/>
      <c r="L89" s="540"/>
      <c r="M89" s="540"/>
      <c r="N89" s="540"/>
      <c r="O89" s="540"/>
      <c r="P89" s="540"/>
      <c r="Q89" s="540"/>
      <c r="R89" s="540"/>
      <c r="S89" s="540"/>
      <c r="T89" s="540"/>
      <c r="U89" s="540"/>
      <c r="V89" s="540"/>
      <c r="W89" s="540"/>
      <c r="X89" s="540"/>
      <c r="Y89" s="540"/>
      <c r="Z89" s="540"/>
      <c r="AA89" s="540"/>
      <c r="AB89" s="540"/>
      <c r="AC89" s="540"/>
      <c r="AD89" s="540"/>
      <c r="AE89" s="540"/>
      <c r="AF89" s="540"/>
      <c r="AG89" s="540"/>
      <c r="AH89" s="540"/>
      <c r="AI89" s="540"/>
      <c r="AJ89" s="540"/>
      <c r="AK89" s="540"/>
      <c r="AL89" s="540"/>
      <c r="AM89" s="540"/>
      <c r="AN89" s="540"/>
      <c r="AO89" s="540"/>
      <c r="AP89" s="8"/>
      <c r="AQ89" s="8"/>
      <c r="AR89" s="5"/>
      <c r="AS89" s="5"/>
      <c r="AT89" s="5"/>
      <c r="AU89" s="5"/>
    </row>
    <row r="90" spans="1:47" ht="15.95" customHeight="1" x14ac:dyDescent="0.25">
      <c r="A90" s="5"/>
      <c r="B90" s="8"/>
      <c r="C90" s="8"/>
      <c r="D90" s="540"/>
      <c r="E90" s="540"/>
      <c r="F90" s="540"/>
      <c r="G90" s="540"/>
      <c r="H90" s="540"/>
      <c r="I90" s="540"/>
      <c r="J90" s="540"/>
      <c r="K90" s="540"/>
      <c r="L90" s="540"/>
      <c r="M90" s="540"/>
      <c r="N90" s="540"/>
      <c r="O90" s="540"/>
      <c r="P90" s="540"/>
      <c r="Q90" s="540"/>
      <c r="R90" s="540"/>
      <c r="S90" s="540"/>
      <c r="T90" s="540"/>
      <c r="U90" s="540"/>
      <c r="V90" s="540"/>
      <c r="W90" s="540"/>
      <c r="X90" s="540"/>
      <c r="Y90" s="540"/>
      <c r="Z90" s="540"/>
      <c r="AA90" s="540"/>
      <c r="AB90" s="540"/>
      <c r="AC90" s="540"/>
      <c r="AD90" s="540"/>
      <c r="AE90" s="540"/>
      <c r="AF90" s="540"/>
      <c r="AG90" s="540"/>
      <c r="AH90" s="540"/>
      <c r="AI90" s="540"/>
      <c r="AJ90" s="540"/>
      <c r="AK90" s="540"/>
      <c r="AL90" s="540"/>
      <c r="AM90" s="540"/>
      <c r="AN90" s="540"/>
      <c r="AO90" s="540"/>
      <c r="AP90" s="8"/>
      <c r="AQ90" s="8"/>
      <c r="AR90" s="5"/>
      <c r="AS90" s="5"/>
      <c r="AT90" s="5"/>
      <c r="AU90" s="5"/>
    </row>
    <row r="91" spans="1:47" ht="15.95" customHeight="1" x14ac:dyDescent="0.25">
      <c r="A91" s="5"/>
      <c r="B91" s="8"/>
      <c r="C91" s="8"/>
      <c r="D91" s="540"/>
      <c r="E91" s="540"/>
      <c r="F91" s="540"/>
      <c r="G91" s="540"/>
      <c r="H91" s="540"/>
      <c r="I91" s="540"/>
      <c r="J91" s="540"/>
      <c r="K91" s="540"/>
      <c r="L91" s="540"/>
      <c r="M91" s="540"/>
      <c r="N91" s="540"/>
      <c r="O91" s="540"/>
      <c r="P91" s="540"/>
      <c r="Q91" s="540"/>
      <c r="R91" s="540"/>
      <c r="S91" s="540"/>
      <c r="T91" s="540"/>
      <c r="U91" s="540"/>
      <c r="V91" s="540"/>
      <c r="W91" s="540"/>
      <c r="X91" s="540"/>
      <c r="Y91" s="540"/>
      <c r="Z91" s="540"/>
      <c r="AA91" s="540"/>
      <c r="AB91" s="540"/>
      <c r="AC91" s="540"/>
      <c r="AD91" s="540"/>
      <c r="AE91" s="540"/>
      <c r="AF91" s="540"/>
      <c r="AG91" s="540"/>
      <c r="AH91" s="540"/>
      <c r="AI91" s="540"/>
      <c r="AJ91" s="540"/>
      <c r="AK91" s="540"/>
      <c r="AL91" s="540"/>
      <c r="AM91" s="540"/>
      <c r="AN91" s="540"/>
      <c r="AO91" s="540"/>
      <c r="AP91" s="8"/>
      <c r="AQ91" s="8"/>
      <c r="AR91" s="5"/>
      <c r="AS91" s="5"/>
      <c r="AT91" s="5"/>
      <c r="AU91" s="5"/>
    </row>
    <row r="92" spans="1:47" ht="15.95" customHeight="1" x14ac:dyDescent="0.25">
      <c r="A92" s="5"/>
      <c r="B92" s="8"/>
      <c r="C92" s="8"/>
      <c r="D92" s="540"/>
      <c r="E92" s="540"/>
      <c r="F92" s="540"/>
      <c r="G92" s="540"/>
      <c r="H92" s="540"/>
      <c r="I92" s="540"/>
      <c r="J92" s="540"/>
      <c r="K92" s="540"/>
      <c r="L92" s="540"/>
      <c r="M92" s="540"/>
      <c r="N92" s="540"/>
      <c r="O92" s="540"/>
      <c r="P92" s="540"/>
      <c r="Q92" s="540"/>
      <c r="R92" s="540"/>
      <c r="S92" s="540"/>
      <c r="T92" s="540"/>
      <c r="U92" s="540"/>
      <c r="V92" s="540"/>
      <c r="W92" s="540"/>
      <c r="X92" s="540"/>
      <c r="Y92" s="540"/>
      <c r="Z92" s="540"/>
      <c r="AA92" s="540"/>
      <c r="AB92" s="540"/>
      <c r="AC92" s="540"/>
      <c r="AD92" s="540"/>
      <c r="AE92" s="540"/>
      <c r="AF92" s="540"/>
      <c r="AG92" s="540"/>
      <c r="AH92" s="540"/>
      <c r="AI92" s="540"/>
      <c r="AJ92" s="540"/>
      <c r="AK92" s="540"/>
      <c r="AL92" s="540"/>
      <c r="AM92" s="540"/>
      <c r="AN92" s="540"/>
      <c r="AO92" s="540"/>
      <c r="AP92" s="8"/>
      <c r="AQ92" s="8"/>
      <c r="AR92" s="5"/>
      <c r="AS92" s="5"/>
      <c r="AT92" s="5"/>
      <c r="AU92" s="5"/>
    </row>
    <row r="93" spans="1:47" ht="15.95" customHeight="1" x14ac:dyDescent="0.25">
      <c r="A93" s="5"/>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5"/>
      <c r="AS93" s="5"/>
      <c r="AT93" s="5"/>
      <c r="AU93" s="5"/>
    </row>
    <row r="94" spans="1:47" ht="15.95" customHeight="1" x14ac:dyDescent="0.25">
      <c r="A94" s="5"/>
      <c r="B94" s="8"/>
      <c r="C94" s="8"/>
      <c r="D94" s="458" t="s">
        <v>167</v>
      </c>
      <c r="E94" s="458"/>
      <c r="F94" s="458"/>
      <c r="G94" s="458"/>
      <c r="H94" s="458"/>
      <c r="I94" s="458"/>
      <c r="J94" s="458"/>
      <c r="K94" s="458"/>
      <c r="L94" s="458"/>
      <c r="M94" s="458"/>
      <c r="N94" s="458"/>
      <c r="O94" s="458"/>
      <c r="P94" s="458"/>
      <c r="Q94" s="458"/>
      <c r="R94" s="458"/>
      <c r="S94" s="458"/>
      <c r="T94" s="458"/>
      <c r="U94" s="458"/>
      <c r="V94" s="458"/>
      <c r="W94" s="458"/>
      <c r="X94" s="477"/>
      <c r="Y94" s="477"/>
      <c r="Z94" s="477"/>
      <c r="AA94" s="8"/>
      <c r="AB94" s="8"/>
      <c r="AC94" s="8"/>
      <c r="AD94" s="8"/>
      <c r="AE94" s="8"/>
      <c r="AF94" s="8"/>
      <c r="AG94" s="8"/>
      <c r="AH94" s="8"/>
      <c r="AI94" s="8"/>
      <c r="AJ94" s="8"/>
      <c r="AK94" s="8"/>
      <c r="AL94" s="8"/>
      <c r="AM94" s="8"/>
      <c r="AN94" s="8"/>
      <c r="AO94" s="8"/>
      <c r="AP94" s="8"/>
      <c r="AQ94" s="8"/>
      <c r="AR94" s="5"/>
      <c r="AS94" s="5"/>
      <c r="AT94" s="5"/>
      <c r="AU94" s="5"/>
    </row>
    <row r="95" spans="1:47" ht="15.95" customHeight="1" x14ac:dyDescent="0.25">
      <c r="A95" s="5"/>
      <c r="B95" s="8"/>
      <c r="C95" s="8"/>
      <c r="D95" s="8"/>
      <c r="E95" s="8"/>
      <c r="F95" s="8"/>
      <c r="G95" s="8"/>
      <c r="H95" s="8"/>
      <c r="I95" s="8"/>
      <c r="J95" s="8"/>
      <c r="K95" s="8"/>
      <c r="L95" s="8"/>
      <c r="M95" s="8"/>
      <c r="N95" s="8"/>
      <c r="O95" s="8"/>
      <c r="P95" s="8"/>
      <c r="Q95" s="8"/>
      <c r="R95" s="8"/>
      <c r="S95" s="8"/>
      <c r="T95" s="8"/>
      <c r="U95" s="8"/>
      <c r="V95" s="8"/>
      <c r="W95" s="8"/>
      <c r="X95" s="209"/>
      <c r="Y95" s="8"/>
      <c r="Z95" s="8"/>
      <c r="AA95" s="8"/>
      <c r="AB95" s="8"/>
      <c r="AC95" s="8"/>
      <c r="AD95" s="8"/>
      <c r="AE95" s="8"/>
      <c r="AF95" s="8"/>
      <c r="AG95" s="8"/>
      <c r="AH95" s="8"/>
      <c r="AI95" s="8"/>
      <c r="AJ95" s="8"/>
      <c r="AK95" s="8"/>
      <c r="AL95" s="8"/>
      <c r="AM95" s="8"/>
      <c r="AN95" s="8"/>
      <c r="AO95" s="8"/>
      <c r="AP95" s="8"/>
      <c r="AQ95" s="8"/>
      <c r="AR95" s="5"/>
      <c r="AS95" s="5"/>
      <c r="AT95" s="5"/>
      <c r="AU95" s="5"/>
    </row>
    <row r="96" spans="1:47" s="36" customFormat="1" ht="15.95" customHeight="1" x14ac:dyDescent="0.25">
      <c r="A96" s="35"/>
      <c r="B96" s="8"/>
      <c r="C96" s="8"/>
      <c r="D96" s="458" t="s">
        <v>491</v>
      </c>
      <c r="E96" s="458"/>
      <c r="F96" s="458"/>
      <c r="G96" s="458"/>
      <c r="H96" s="458"/>
      <c r="I96" s="458"/>
      <c r="J96" s="458"/>
      <c r="K96" s="458"/>
      <c r="L96" s="458"/>
      <c r="M96" s="458"/>
      <c r="N96" s="458"/>
      <c r="O96" s="458"/>
      <c r="P96" s="458"/>
      <c r="Q96" s="458"/>
      <c r="R96" s="458"/>
      <c r="S96" s="458"/>
      <c r="T96" s="458"/>
      <c r="U96" s="458"/>
      <c r="V96" s="458"/>
      <c r="W96" s="458"/>
      <c r="X96" s="458"/>
      <c r="Y96" s="458"/>
      <c r="Z96" s="458"/>
      <c r="AA96" s="458"/>
      <c r="AB96" s="458"/>
      <c r="AC96" s="458"/>
      <c r="AD96" s="458"/>
      <c r="AE96" s="458"/>
      <c r="AF96" s="458"/>
      <c r="AG96" s="458"/>
      <c r="AH96" s="458"/>
      <c r="AI96" s="458"/>
      <c r="AJ96" s="458"/>
      <c r="AK96" s="458"/>
      <c r="AL96" s="458"/>
      <c r="AM96" s="458"/>
      <c r="AN96" s="458"/>
      <c r="AO96" s="458"/>
      <c r="AP96" s="8"/>
      <c r="AQ96" s="8"/>
      <c r="AR96" s="35"/>
      <c r="AS96" s="35"/>
      <c r="AT96" s="35"/>
      <c r="AU96" s="35"/>
    </row>
    <row r="97" spans="1:47" s="36" customFormat="1" ht="15.95" customHeight="1" x14ac:dyDescent="0.25">
      <c r="A97" s="35"/>
      <c r="B97" s="8"/>
      <c r="C97" s="8"/>
      <c r="D97" s="439" t="s">
        <v>492</v>
      </c>
      <c r="E97" s="439"/>
      <c r="F97" s="439"/>
      <c r="G97" s="439"/>
      <c r="H97" s="439"/>
      <c r="I97" s="439"/>
      <c r="J97" s="439"/>
      <c r="K97" s="439"/>
      <c r="L97" s="439"/>
      <c r="M97" s="439"/>
      <c r="N97" s="439"/>
      <c r="O97" s="439"/>
      <c r="P97" s="439"/>
      <c r="Q97" s="439"/>
      <c r="R97" s="439"/>
      <c r="S97" s="439"/>
      <c r="T97" s="439"/>
      <c r="U97" s="439"/>
      <c r="V97" s="439"/>
      <c r="W97" s="439"/>
      <c r="X97" s="439"/>
      <c r="Y97" s="439"/>
      <c r="Z97" s="8"/>
      <c r="AA97" s="8"/>
      <c r="AB97" s="8"/>
      <c r="AC97" s="8"/>
      <c r="AD97" s="8"/>
      <c r="AE97" s="8"/>
      <c r="AF97" s="8"/>
      <c r="AG97" s="8"/>
      <c r="AH97" s="8"/>
      <c r="AI97" s="8"/>
      <c r="AJ97" s="8"/>
      <c r="AK97" s="8"/>
      <c r="AL97" s="8"/>
      <c r="AM97" s="8"/>
      <c r="AN97" s="8"/>
      <c r="AO97" s="8"/>
      <c r="AP97" s="8"/>
      <c r="AQ97" s="8"/>
      <c r="AR97" s="35"/>
      <c r="AS97" s="35"/>
      <c r="AT97" s="35"/>
      <c r="AU97" s="35"/>
    </row>
    <row r="98" spans="1:47" s="36" customFormat="1" ht="10.5" customHeight="1" x14ac:dyDescent="0.25">
      <c r="A98" s="35"/>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35"/>
      <c r="AS98" s="35"/>
      <c r="AT98" s="35"/>
      <c r="AU98" s="35"/>
    </row>
    <row r="99" spans="1:47" s="36" customFormat="1" ht="15.95" customHeight="1" x14ac:dyDescent="0.25">
      <c r="A99" s="35"/>
      <c r="B99" s="8"/>
      <c r="C99" s="8"/>
      <c r="D99" s="43"/>
      <c r="E99" s="43"/>
      <c r="F99" s="43"/>
      <c r="G99" s="43"/>
      <c r="H99" s="43"/>
      <c r="I99" s="43"/>
      <c r="J99" s="378" t="s">
        <v>169</v>
      </c>
      <c r="K99" s="378"/>
      <c r="L99" s="378"/>
      <c r="M99" s="378"/>
      <c r="N99" s="378"/>
      <c r="O99" s="378"/>
      <c r="P99" s="378"/>
      <c r="Q99" s="378"/>
      <c r="R99" s="378"/>
      <c r="S99" s="378"/>
      <c r="T99" s="378"/>
      <c r="U99" s="378"/>
      <c r="V99" s="378"/>
      <c r="W99" s="378" t="s">
        <v>168</v>
      </c>
      <c r="X99" s="378"/>
      <c r="Y99" s="378"/>
      <c r="Z99" s="378"/>
      <c r="AA99" s="378"/>
      <c r="AB99" s="378"/>
      <c r="AC99" s="378"/>
      <c r="AD99" s="378"/>
      <c r="AE99" s="378"/>
      <c r="AF99" s="378"/>
      <c r="AG99" s="378"/>
      <c r="AH99" s="378"/>
      <c r="AI99" s="378"/>
      <c r="AJ99" s="8"/>
      <c r="AK99" s="8"/>
      <c r="AL99" s="8"/>
      <c r="AM99" s="8"/>
      <c r="AN99" s="8"/>
      <c r="AO99" s="8"/>
      <c r="AP99" s="8"/>
      <c r="AQ99" s="8"/>
      <c r="AR99" s="35"/>
      <c r="AS99" s="35"/>
      <c r="AT99" s="35"/>
      <c r="AU99" s="35"/>
    </row>
    <row r="100" spans="1:47" s="36" customFormat="1" ht="15.95" customHeight="1" x14ac:dyDescent="0.25">
      <c r="A100" s="35"/>
      <c r="B100" s="8"/>
      <c r="C100" s="8"/>
      <c r="D100" s="43"/>
      <c r="E100" s="43"/>
      <c r="F100" s="43"/>
      <c r="G100" s="43"/>
      <c r="H100" s="43"/>
      <c r="I100" s="43"/>
      <c r="J100" s="526"/>
      <c r="K100" s="526"/>
      <c r="L100" s="526"/>
      <c r="M100" s="526"/>
      <c r="N100" s="526"/>
      <c r="O100" s="526"/>
      <c r="P100" s="526"/>
      <c r="Q100" s="526"/>
      <c r="R100" s="526"/>
      <c r="S100" s="526"/>
      <c r="T100" s="526"/>
      <c r="U100" s="526"/>
      <c r="V100" s="526"/>
      <c r="W100" s="526"/>
      <c r="X100" s="526"/>
      <c r="Y100" s="526"/>
      <c r="Z100" s="526"/>
      <c r="AA100" s="526"/>
      <c r="AB100" s="526"/>
      <c r="AC100" s="526"/>
      <c r="AD100" s="526"/>
      <c r="AE100" s="526"/>
      <c r="AF100" s="526"/>
      <c r="AG100" s="526"/>
      <c r="AH100" s="526"/>
      <c r="AI100" s="526"/>
      <c r="AJ100" s="8"/>
      <c r="AK100" s="8"/>
      <c r="AL100" s="8"/>
      <c r="AM100" s="8"/>
      <c r="AN100" s="8"/>
      <c r="AO100" s="8"/>
      <c r="AP100" s="8"/>
      <c r="AQ100" s="8"/>
      <c r="AR100" s="35"/>
      <c r="AS100" s="35"/>
      <c r="AT100" s="35"/>
      <c r="AU100" s="35"/>
    </row>
    <row r="101" spans="1:47" s="36" customFormat="1" ht="15.95" customHeight="1" x14ac:dyDescent="0.25">
      <c r="A101" s="35"/>
      <c r="B101" s="8"/>
      <c r="C101" s="8"/>
      <c r="D101" s="43"/>
      <c r="E101" s="43"/>
      <c r="F101" s="43"/>
      <c r="G101" s="43"/>
      <c r="H101" s="43"/>
      <c r="I101" s="43"/>
      <c r="J101" s="526"/>
      <c r="K101" s="526"/>
      <c r="L101" s="526"/>
      <c r="M101" s="526"/>
      <c r="N101" s="526"/>
      <c r="O101" s="526"/>
      <c r="P101" s="526"/>
      <c r="Q101" s="526"/>
      <c r="R101" s="526"/>
      <c r="S101" s="526"/>
      <c r="T101" s="526"/>
      <c r="U101" s="526"/>
      <c r="V101" s="526"/>
      <c r="W101" s="526"/>
      <c r="X101" s="526"/>
      <c r="Y101" s="526"/>
      <c r="Z101" s="526"/>
      <c r="AA101" s="526"/>
      <c r="AB101" s="526"/>
      <c r="AC101" s="526"/>
      <c r="AD101" s="526"/>
      <c r="AE101" s="526"/>
      <c r="AF101" s="526"/>
      <c r="AG101" s="526"/>
      <c r="AH101" s="526"/>
      <c r="AI101" s="526"/>
      <c r="AJ101" s="8"/>
      <c r="AK101" s="8"/>
      <c r="AL101" s="8"/>
      <c r="AM101" s="8"/>
      <c r="AN101" s="8"/>
      <c r="AO101" s="8"/>
      <c r="AP101" s="8"/>
      <c r="AQ101" s="8"/>
      <c r="AR101" s="35"/>
      <c r="AS101" s="35"/>
      <c r="AT101" s="35"/>
      <c r="AU101" s="35"/>
    </row>
    <row r="102" spans="1:47" s="36" customFormat="1" ht="15.95" customHeight="1" x14ac:dyDescent="0.25">
      <c r="A102" s="35"/>
      <c r="B102" s="8"/>
      <c r="C102" s="8"/>
      <c r="D102" s="43"/>
      <c r="E102" s="43"/>
      <c r="F102" s="43"/>
      <c r="G102" s="43"/>
      <c r="H102" s="43"/>
      <c r="I102" s="43"/>
      <c r="J102" s="526"/>
      <c r="K102" s="526"/>
      <c r="L102" s="526"/>
      <c r="M102" s="526"/>
      <c r="N102" s="526"/>
      <c r="O102" s="526"/>
      <c r="P102" s="526"/>
      <c r="Q102" s="526"/>
      <c r="R102" s="526"/>
      <c r="S102" s="526"/>
      <c r="T102" s="526"/>
      <c r="U102" s="526"/>
      <c r="V102" s="526"/>
      <c r="W102" s="526"/>
      <c r="X102" s="526"/>
      <c r="Y102" s="526"/>
      <c r="Z102" s="526"/>
      <c r="AA102" s="526"/>
      <c r="AB102" s="526"/>
      <c r="AC102" s="526"/>
      <c r="AD102" s="526"/>
      <c r="AE102" s="526"/>
      <c r="AF102" s="526"/>
      <c r="AG102" s="526"/>
      <c r="AH102" s="526"/>
      <c r="AI102" s="526"/>
      <c r="AJ102" s="8"/>
      <c r="AK102" s="8"/>
      <c r="AL102" s="8"/>
      <c r="AM102" s="8"/>
      <c r="AN102" s="8"/>
      <c r="AO102" s="8"/>
      <c r="AP102" s="8"/>
      <c r="AQ102" s="8"/>
      <c r="AR102" s="35"/>
      <c r="AS102" s="35"/>
      <c r="AT102" s="35"/>
      <c r="AU102" s="35"/>
    </row>
    <row r="103" spans="1:47" s="36" customFormat="1" ht="15.95" customHeight="1" x14ac:dyDescent="0.25">
      <c r="A103" s="35"/>
      <c r="B103" s="8"/>
      <c r="C103" s="8"/>
      <c r="D103" s="43"/>
      <c r="E103" s="43"/>
      <c r="F103" s="43"/>
      <c r="G103" s="43"/>
      <c r="H103" s="43"/>
      <c r="I103" s="43"/>
      <c r="J103" s="526"/>
      <c r="K103" s="526"/>
      <c r="L103" s="526"/>
      <c r="M103" s="526"/>
      <c r="N103" s="526"/>
      <c r="O103" s="526"/>
      <c r="P103" s="526"/>
      <c r="Q103" s="526"/>
      <c r="R103" s="526"/>
      <c r="S103" s="526"/>
      <c r="T103" s="526"/>
      <c r="U103" s="526"/>
      <c r="V103" s="526"/>
      <c r="W103" s="526"/>
      <c r="X103" s="526"/>
      <c r="Y103" s="526"/>
      <c r="Z103" s="526"/>
      <c r="AA103" s="526"/>
      <c r="AB103" s="526"/>
      <c r="AC103" s="526"/>
      <c r="AD103" s="526"/>
      <c r="AE103" s="526"/>
      <c r="AF103" s="526"/>
      <c r="AG103" s="526"/>
      <c r="AH103" s="526"/>
      <c r="AI103" s="526"/>
      <c r="AJ103" s="8"/>
      <c r="AK103" s="8"/>
      <c r="AL103" s="8"/>
      <c r="AM103" s="8"/>
      <c r="AN103" s="8"/>
      <c r="AO103" s="8"/>
      <c r="AP103" s="8"/>
      <c r="AQ103" s="8"/>
      <c r="AR103" s="35"/>
      <c r="AS103" s="35"/>
      <c r="AT103" s="35"/>
      <c r="AU103" s="35"/>
    </row>
    <row r="104" spans="1:47" s="36" customFormat="1" ht="15.95" customHeight="1" x14ac:dyDescent="0.25">
      <c r="A104" s="35"/>
      <c r="B104" s="8"/>
      <c r="C104" s="8"/>
      <c r="D104" s="8"/>
      <c r="E104" s="8"/>
      <c r="F104" s="8"/>
      <c r="G104" s="8"/>
      <c r="H104" s="8"/>
      <c r="I104" s="8"/>
      <c r="J104" s="209"/>
      <c r="K104" s="8"/>
      <c r="L104" s="8"/>
      <c r="M104" s="8"/>
      <c r="N104" s="8"/>
      <c r="O104" s="8"/>
      <c r="P104" s="8"/>
      <c r="Q104" s="8"/>
      <c r="R104" s="8"/>
      <c r="S104" s="8"/>
      <c r="T104" s="8"/>
      <c r="U104" s="8"/>
      <c r="V104" s="8"/>
      <c r="W104" s="209"/>
      <c r="X104" s="8"/>
      <c r="Y104" s="8"/>
      <c r="Z104" s="8"/>
      <c r="AA104" s="8"/>
      <c r="AB104" s="8"/>
      <c r="AC104" s="8"/>
      <c r="AD104" s="8"/>
      <c r="AE104" s="8"/>
      <c r="AF104" s="8"/>
      <c r="AG104" s="8"/>
      <c r="AH104" s="8"/>
      <c r="AI104" s="8"/>
      <c r="AJ104" s="8"/>
      <c r="AK104" s="8"/>
      <c r="AL104" s="8"/>
      <c r="AM104" s="8"/>
      <c r="AN104" s="8"/>
      <c r="AO104" s="8"/>
      <c r="AP104" s="8"/>
      <c r="AQ104" s="8"/>
      <c r="AR104" s="35"/>
      <c r="AS104" s="35"/>
      <c r="AT104" s="35"/>
      <c r="AU104" s="35"/>
    </row>
    <row r="105" spans="1:47" s="36" customFormat="1" ht="15.95" customHeight="1" x14ac:dyDescent="0.25">
      <c r="A105" s="35"/>
      <c r="B105" s="8"/>
      <c r="C105" s="8"/>
      <c r="D105" s="439" t="str">
        <f>'Matrices Formulaires'!AL216</f>
        <v>Veuillez s'il vous plaît répondre à la question de la présente section pour avoir accès aux autres sections qui vous concernent</v>
      </c>
      <c r="E105" s="439"/>
      <c r="F105" s="439"/>
      <c r="G105" s="439"/>
      <c r="H105" s="439"/>
      <c r="I105" s="439"/>
      <c r="J105" s="439"/>
      <c r="K105" s="439"/>
      <c r="L105" s="439"/>
      <c r="M105" s="439"/>
      <c r="N105" s="439"/>
      <c r="O105" s="439"/>
      <c r="P105" s="439"/>
      <c r="Q105" s="439"/>
      <c r="R105" s="439"/>
      <c r="S105" s="439"/>
      <c r="T105" s="439"/>
      <c r="U105" s="439"/>
      <c r="V105" s="439"/>
      <c r="W105" s="439"/>
      <c r="X105" s="439"/>
      <c r="Y105" s="439"/>
      <c r="Z105" s="439"/>
      <c r="AA105" s="439"/>
      <c r="AB105" s="439"/>
      <c r="AC105" s="439"/>
      <c r="AD105" s="439"/>
      <c r="AE105" s="439"/>
      <c r="AF105" s="439"/>
      <c r="AG105" s="439"/>
      <c r="AH105" s="439"/>
      <c r="AI105" s="439"/>
      <c r="AJ105" s="439"/>
      <c r="AK105" s="439"/>
      <c r="AL105" s="439"/>
      <c r="AM105" s="439"/>
      <c r="AN105" s="439"/>
      <c r="AO105" s="439"/>
      <c r="AP105" s="8"/>
      <c r="AQ105" s="8"/>
      <c r="AR105" s="35"/>
      <c r="AS105" s="35"/>
      <c r="AT105" s="35"/>
      <c r="AU105" s="35"/>
    </row>
    <row r="106" spans="1:47" s="36" customFormat="1" ht="15.95" customHeight="1" x14ac:dyDescent="0.25">
      <c r="A106" s="35"/>
      <c r="B106" s="8"/>
      <c r="C106" s="8"/>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c r="AB106" s="43"/>
      <c r="AC106" s="43"/>
      <c r="AD106" s="8"/>
      <c r="AE106" s="8"/>
      <c r="AF106" s="8"/>
      <c r="AG106" s="8"/>
      <c r="AH106" s="8"/>
      <c r="AI106" s="8"/>
      <c r="AJ106" s="8"/>
      <c r="AK106" s="8"/>
      <c r="AL106" s="8"/>
      <c r="AM106" s="8"/>
      <c r="AN106" s="8"/>
      <c r="AO106" s="8"/>
      <c r="AP106" s="8"/>
      <c r="AQ106" s="8"/>
      <c r="AR106" s="35"/>
      <c r="AS106" s="35"/>
      <c r="AT106" s="35"/>
      <c r="AU106" s="35"/>
    </row>
    <row r="107" spans="1:47" s="36" customFormat="1" ht="15.95" customHeight="1" x14ac:dyDescent="0.25">
      <c r="A107" s="35"/>
      <c r="B107" s="538" t="s">
        <v>264</v>
      </c>
      <c r="C107" s="538"/>
      <c r="D107" s="538"/>
      <c r="E107" s="538"/>
      <c r="F107" s="538"/>
      <c r="G107" s="538"/>
      <c r="H107" s="538"/>
      <c r="I107" s="53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35"/>
      <c r="AS107" s="35"/>
      <c r="AT107" s="35"/>
      <c r="AU107" s="35"/>
    </row>
    <row r="108" spans="1:47" s="36" customFormat="1" ht="15.95" customHeight="1" x14ac:dyDescent="0.25">
      <c r="A108" s="35"/>
      <c r="B108" s="5"/>
      <c r="C108" s="5"/>
      <c r="AD108" s="5"/>
      <c r="AE108" s="5"/>
      <c r="AF108" s="5"/>
      <c r="AG108" s="5"/>
      <c r="AH108" s="5"/>
      <c r="AI108" s="5"/>
      <c r="AJ108" s="5"/>
      <c r="AK108" s="5"/>
      <c r="AL108" s="5"/>
      <c r="AM108" s="5"/>
      <c r="AN108" s="5"/>
      <c r="AO108" s="5"/>
      <c r="AP108" s="5"/>
      <c r="AQ108" s="5"/>
      <c r="AR108" s="35"/>
      <c r="AS108" s="35"/>
      <c r="AT108" s="35"/>
      <c r="AU108" s="35"/>
    </row>
    <row r="109" spans="1:47" s="36" customFormat="1" ht="15.95" customHeight="1" x14ac:dyDescent="0.25">
      <c r="A109" s="35"/>
      <c r="B109" s="5"/>
      <c r="C109" s="5"/>
      <c r="AD109" s="5"/>
      <c r="AE109" s="5"/>
      <c r="AF109" s="5"/>
      <c r="AG109" s="5"/>
      <c r="AH109" s="5"/>
      <c r="AI109" s="5"/>
      <c r="AJ109" s="5"/>
      <c r="AK109" s="5"/>
      <c r="AL109" s="5"/>
      <c r="AM109" s="5"/>
      <c r="AN109" s="5"/>
      <c r="AO109" s="5"/>
      <c r="AP109" s="5"/>
      <c r="AQ109" s="5"/>
      <c r="AR109" s="35"/>
      <c r="AS109" s="35"/>
      <c r="AT109" s="35"/>
      <c r="AU109" s="35"/>
    </row>
    <row r="110" spans="1:47" s="36" customFormat="1" ht="15.95" customHeight="1" x14ac:dyDescent="0.25">
      <c r="A110" s="35"/>
      <c r="B110" s="8"/>
      <c r="C110" s="433" t="s">
        <v>170</v>
      </c>
      <c r="D110" s="433"/>
      <c r="E110" s="433"/>
      <c r="F110" s="433"/>
      <c r="G110" s="433"/>
      <c r="H110" s="433"/>
      <c r="I110" s="433"/>
      <c r="J110" s="433"/>
      <c r="K110" s="433"/>
      <c r="L110" s="433"/>
      <c r="M110" s="433"/>
      <c r="N110" s="433"/>
      <c r="O110" s="433"/>
      <c r="P110" s="433"/>
      <c r="Q110" s="8"/>
      <c r="R110" s="434" t="s">
        <v>480</v>
      </c>
      <c r="S110" s="434"/>
      <c r="T110" s="434"/>
      <c r="U110" s="434"/>
      <c r="V110" s="434"/>
      <c r="W110" s="434"/>
      <c r="X110" s="434"/>
      <c r="Y110" s="434"/>
      <c r="Z110" s="434"/>
      <c r="AA110" s="434"/>
      <c r="AB110" s="434"/>
      <c r="AC110" s="434"/>
      <c r="AD110" s="434"/>
      <c r="AE110" s="434"/>
      <c r="AF110" s="434"/>
      <c r="AG110" s="8"/>
      <c r="AH110" s="8"/>
      <c r="AI110" s="8"/>
      <c r="AJ110" s="8"/>
      <c r="AK110" s="8"/>
      <c r="AL110" s="8"/>
      <c r="AM110" s="8"/>
      <c r="AN110" s="8"/>
      <c r="AO110" s="8"/>
      <c r="AP110" s="8"/>
      <c r="AQ110" s="8"/>
      <c r="AR110" s="35"/>
      <c r="AS110" s="35"/>
      <c r="AT110" s="35"/>
      <c r="AU110" s="35"/>
    </row>
    <row r="111" spans="1:47" s="36" customFormat="1" ht="15.95" customHeight="1" x14ac:dyDescent="0.25">
      <c r="A111" s="35"/>
      <c r="B111" s="8"/>
      <c r="C111" s="433"/>
      <c r="D111" s="433"/>
      <c r="E111" s="433"/>
      <c r="F111" s="433"/>
      <c r="G111" s="433"/>
      <c r="H111" s="433"/>
      <c r="I111" s="433"/>
      <c r="J111" s="433"/>
      <c r="K111" s="433"/>
      <c r="L111" s="433"/>
      <c r="M111" s="433"/>
      <c r="N111" s="433"/>
      <c r="O111" s="433"/>
      <c r="P111" s="433"/>
      <c r="Q111" s="8"/>
      <c r="R111" s="434"/>
      <c r="S111" s="434"/>
      <c r="T111" s="434"/>
      <c r="U111" s="434"/>
      <c r="V111" s="434"/>
      <c r="W111" s="434"/>
      <c r="X111" s="434"/>
      <c r="Y111" s="434"/>
      <c r="Z111" s="434"/>
      <c r="AA111" s="434"/>
      <c r="AB111" s="434"/>
      <c r="AC111" s="434"/>
      <c r="AD111" s="434"/>
      <c r="AE111" s="434"/>
      <c r="AF111" s="434"/>
      <c r="AG111" s="8"/>
      <c r="AH111" s="8"/>
      <c r="AI111" s="8"/>
      <c r="AJ111" s="8"/>
      <c r="AK111" s="8"/>
      <c r="AL111" s="8"/>
      <c r="AM111" s="8"/>
      <c r="AN111" s="8"/>
      <c r="AO111" s="8"/>
      <c r="AP111" s="8"/>
      <c r="AQ111" s="8"/>
      <c r="AR111" s="35"/>
      <c r="AS111" s="35"/>
      <c r="AT111" s="35"/>
      <c r="AU111" s="35"/>
    </row>
    <row r="112" spans="1:47" s="36" customFormat="1" ht="15.95" customHeight="1" x14ac:dyDescent="0.25">
      <c r="A112" s="35"/>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35"/>
      <c r="AS112" s="35"/>
      <c r="AT112" s="35"/>
      <c r="AU112" s="35"/>
    </row>
    <row r="113" spans="1:47" s="36" customFormat="1" ht="15.95" customHeight="1" x14ac:dyDescent="0.25">
      <c r="A113" s="35"/>
      <c r="B113" s="8"/>
      <c r="C113" s="8"/>
      <c r="D113" s="435" t="s">
        <v>486</v>
      </c>
      <c r="E113" s="435"/>
      <c r="F113" s="435"/>
      <c r="G113" s="435"/>
      <c r="H113" s="435"/>
      <c r="I113" s="435"/>
      <c r="J113" s="435"/>
      <c r="K113" s="435"/>
      <c r="L113" s="435"/>
      <c r="M113" s="435"/>
      <c r="N113" s="435"/>
      <c r="O113" s="435"/>
      <c r="P113" s="435"/>
      <c r="Q113" s="435"/>
      <c r="R113" s="435"/>
      <c r="S113" s="435"/>
      <c r="T113" s="435"/>
      <c r="U113" s="435"/>
      <c r="V113" s="435"/>
      <c r="W113" s="435"/>
      <c r="X113" s="435"/>
      <c r="Y113" s="435"/>
      <c r="Z113" s="435"/>
      <c r="AA113" s="435"/>
      <c r="AB113" s="435"/>
      <c r="AC113" s="435"/>
      <c r="AD113" s="435"/>
      <c r="AE113" s="435"/>
      <c r="AF113" s="435"/>
      <c r="AG113" s="435"/>
      <c r="AH113" s="435"/>
      <c r="AI113" s="435"/>
      <c r="AJ113" s="435"/>
      <c r="AK113" s="435"/>
      <c r="AL113" s="435"/>
      <c r="AM113" s="435"/>
      <c r="AN113" s="435"/>
      <c r="AO113" s="435"/>
      <c r="AP113" s="8"/>
      <c r="AQ113" s="8"/>
      <c r="AR113" s="35"/>
      <c r="AS113" s="35"/>
      <c r="AT113" s="35"/>
      <c r="AU113" s="35"/>
    </row>
    <row r="114" spans="1:47" s="36" customFormat="1" ht="15.95" customHeight="1" x14ac:dyDescent="0.25">
      <c r="A114" s="35"/>
      <c r="B114" s="8"/>
      <c r="C114" s="8"/>
      <c r="D114" s="435"/>
      <c r="E114" s="435"/>
      <c r="F114" s="435"/>
      <c r="G114" s="435"/>
      <c r="H114" s="435"/>
      <c r="I114" s="435"/>
      <c r="J114" s="435"/>
      <c r="K114" s="435"/>
      <c r="L114" s="435"/>
      <c r="M114" s="435"/>
      <c r="N114" s="435"/>
      <c r="O114" s="435"/>
      <c r="P114" s="435"/>
      <c r="Q114" s="435"/>
      <c r="R114" s="435"/>
      <c r="S114" s="435"/>
      <c r="T114" s="435"/>
      <c r="U114" s="435"/>
      <c r="V114" s="435"/>
      <c r="W114" s="435"/>
      <c r="X114" s="435"/>
      <c r="Y114" s="435"/>
      <c r="Z114" s="435"/>
      <c r="AA114" s="435"/>
      <c r="AB114" s="435"/>
      <c r="AC114" s="435"/>
      <c r="AD114" s="435"/>
      <c r="AE114" s="435"/>
      <c r="AF114" s="435"/>
      <c r="AG114" s="435"/>
      <c r="AH114" s="435"/>
      <c r="AI114" s="435"/>
      <c r="AJ114" s="435"/>
      <c r="AK114" s="435"/>
      <c r="AL114" s="435"/>
      <c r="AM114" s="435"/>
      <c r="AN114" s="435"/>
      <c r="AO114" s="435"/>
      <c r="AP114" s="8"/>
      <c r="AQ114" s="8"/>
      <c r="AR114" s="35"/>
      <c r="AS114" s="35"/>
      <c r="AT114" s="35"/>
      <c r="AU114" s="35"/>
    </row>
    <row r="115" spans="1:47" s="36" customFormat="1" ht="15.95" customHeight="1" x14ac:dyDescent="0.25">
      <c r="A115" s="35"/>
      <c r="B115" s="8"/>
      <c r="C115" s="8"/>
      <c r="D115" s="51"/>
      <c r="E115" s="51"/>
      <c r="F115" s="51"/>
      <c r="G115" s="51"/>
      <c r="H115" s="51"/>
      <c r="I115" s="51"/>
      <c r="J115" s="51"/>
      <c r="K115" s="51"/>
      <c r="L115" s="51"/>
      <c r="M115" s="51"/>
      <c r="N115" s="51"/>
      <c r="O115" s="51"/>
      <c r="P115" s="51"/>
      <c r="Q115" s="51"/>
      <c r="R115" s="51"/>
      <c r="S115" s="51"/>
      <c r="T115" s="51"/>
      <c r="U115" s="51"/>
      <c r="V115" s="51"/>
      <c r="W115" s="51"/>
      <c r="X115" s="51"/>
      <c r="Y115" s="51"/>
      <c r="Z115" s="51"/>
      <c r="AA115" s="51"/>
      <c r="AB115" s="51"/>
      <c r="AC115" s="51"/>
      <c r="AD115" s="51"/>
      <c r="AE115" s="51"/>
      <c r="AF115" s="51"/>
      <c r="AG115" s="51"/>
      <c r="AH115" s="51"/>
      <c r="AI115" s="51"/>
      <c r="AJ115" s="51"/>
      <c r="AK115" s="51"/>
      <c r="AL115" s="51"/>
      <c r="AM115" s="51"/>
      <c r="AN115" s="51"/>
      <c r="AO115" s="51"/>
      <c r="AP115" s="8"/>
      <c r="AQ115" s="8"/>
      <c r="AR115" s="35"/>
      <c r="AS115" s="35"/>
      <c r="AT115" s="35"/>
      <c r="AU115" s="35"/>
    </row>
    <row r="116" spans="1:47" s="36" customFormat="1" ht="15.95" customHeight="1" x14ac:dyDescent="0.25">
      <c r="A116" s="35"/>
      <c r="B116" s="8"/>
      <c r="C116" s="8"/>
      <c r="D116" s="431" t="s">
        <v>209</v>
      </c>
      <c r="E116" s="431"/>
      <c r="F116" s="431"/>
      <c r="G116" s="431"/>
      <c r="H116" s="431"/>
      <c r="I116" s="431"/>
      <c r="J116" s="431"/>
      <c r="K116" s="431"/>
      <c r="L116" s="431"/>
      <c r="M116" s="431"/>
      <c r="N116" s="431"/>
      <c r="O116" s="431"/>
      <c r="P116" s="431"/>
      <c r="Q116" s="431"/>
      <c r="R116" s="431"/>
      <c r="S116" s="431"/>
      <c r="T116" s="431"/>
      <c r="U116" s="431"/>
      <c r="V116" s="431"/>
      <c r="W116" s="431"/>
      <c r="X116" s="431"/>
      <c r="Y116" s="431"/>
      <c r="Z116" s="431"/>
      <c r="AA116" s="431"/>
      <c r="AB116" s="431"/>
      <c r="AC116" s="431"/>
      <c r="AD116" s="431"/>
      <c r="AE116" s="431"/>
      <c r="AF116" s="431"/>
      <c r="AG116" s="431"/>
      <c r="AH116" s="431"/>
      <c r="AI116" s="431"/>
      <c r="AJ116" s="431"/>
      <c r="AK116" s="431"/>
      <c r="AL116" s="431"/>
      <c r="AM116" s="431"/>
      <c r="AN116" s="431"/>
      <c r="AO116" s="431"/>
      <c r="AP116" s="8"/>
      <c r="AQ116" s="8"/>
      <c r="AR116" s="35"/>
      <c r="AS116" s="35"/>
      <c r="AT116" s="35"/>
      <c r="AU116" s="35"/>
    </row>
    <row r="117" spans="1:47" s="36" customFormat="1" ht="15.95" customHeight="1" x14ac:dyDescent="0.25">
      <c r="A117" s="35"/>
      <c r="B117" s="8"/>
      <c r="C117" s="8"/>
      <c r="D117" s="428" t="s">
        <v>215</v>
      </c>
      <c r="E117" s="428"/>
      <c r="F117" s="428"/>
      <c r="G117" s="428"/>
      <c r="H117" s="428"/>
      <c r="I117" s="428"/>
      <c r="J117" s="428"/>
      <c r="K117" s="428"/>
      <c r="L117" s="428"/>
      <c r="M117" s="428"/>
      <c r="N117" s="428"/>
      <c r="O117" s="428"/>
      <c r="P117" s="428"/>
      <c r="Q117" s="428"/>
      <c r="R117" s="428"/>
      <c r="S117" s="428"/>
      <c r="T117" s="428"/>
      <c r="U117" s="428"/>
      <c r="V117" s="428"/>
      <c r="W117" s="428"/>
      <c r="X117" s="428"/>
      <c r="Y117" s="428"/>
      <c r="Z117" s="428"/>
      <c r="AA117" s="428"/>
      <c r="AB117" s="428"/>
      <c r="AC117" s="428"/>
      <c r="AD117" s="428"/>
      <c r="AE117" s="428"/>
      <c r="AF117" s="428"/>
      <c r="AG117" s="428"/>
      <c r="AH117" s="428"/>
      <c r="AI117" s="428"/>
      <c r="AJ117" s="428"/>
      <c r="AK117" s="428"/>
      <c r="AL117" s="428"/>
      <c r="AM117" s="428"/>
      <c r="AN117" s="428"/>
      <c r="AO117" s="428"/>
      <c r="AP117" s="8"/>
      <c r="AQ117" s="8"/>
      <c r="AR117" s="35"/>
      <c r="AS117" s="35"/>
      <c r="AT117" s="35"/>
      <c r="AU117" s="35"/>
    </row>
    <row r="118" spans="1:47" s="36" customFormat="1" ht="15.95" customHeight="1" x14ac:dyDescent="0.25">
      <c r="A118" s="35"/>
      <c r="B118" s="8"/>
      <c r="C118" s="8"/>
      <c r="D118" s="428"/>
      <c r="E118" s="428"/>
      <c r="F118" s="428"/>
      <c r="G118" s="428"/>
      <c r="H118" s="428"/>
      <c r="I118" s="428"/>
      <c r="J118" s="428"/>
      <c r="K118" s="428"/>
      <c r="L118" s="428"/>
      <c r="M118" s="428"/>
      <c r="N118" s="428"/>
      <c r="O118" s="428"/>
      <c r="P118" s="428"/>
      <c r="Q118" s="428"/>
      <c r="R118" s="428"/>
      <c r="S118" s="428"/>
      <c r="T118" s="428"/>
      <c r="U118" s="428"/>
      <c r="V118" s="428"/>
      <c r="W118" s="428"/>
      <c r="X118" s="428"/>
      <c r="Y118" s="428"/>
      <c r="Z118" s="428"/>
      <c r="AA118" s="428"/>
      <c r="AB118" s="428"/>
      <c r="AC118" s="428"/>
      <c r="AD118" s="428"/>
      <c r="AE118" s="428"/>
      <c r="AF118" s="428"/>
      <c r="AG118" s="428"/>
      <c r="AH118" s="428"/>
      <c r="AI118" s="428"/>
      <c r="AJ118" s="428"/>
      <c r="AK118" s="428"/>
      <c r="AL118" s="428"/>
      <c r="AM118" s="428"/>
      <c r="AN118" s="428"/>
      <c r="AO118" s="428"/>
      <c r="AP118" s="8"/>
      <c r="AQ118" s="8"/>
      <c r="AR118" s="35"/>
      <c r="AS118" s="35"/>
      <c r="AT118" s="35"/>
      <c r="AU118" s="35"/>
    </row>
    <row r="119" spans="1:47" s="36" customFormat="1" ht="15.95" customHeight="1" x14ac:dyDescent="0.25">
      <c r="A119" s="35"/>
      <c r="B119" s="8"/>
      <c r="C119" s="8"/>
      <c r="D119" s="430" t="s">
        <v>216</v>
      </c>
      <c r="E119" s="430"/>
      <c r="F119" s="430"/>
      <c r="G119" s="430"/>
      <c r="H119" s="430"/>
      <c r="I119" s="430"/>
      <c r="J119" s="430"/>
      <c r="K119" s="430"/>
      <c r="L119" s="430"/>
      <c r="M119" s="430"/>
      <c r="N119" s="430"/>
      <c r="O119" s="430"/>
      <c r="P119" s="430"/>
      <c r="Q119" s="430"/>
      <c r="R119" s="430"/>
      <c r="S119" s="430"/>
      <c r="T119" s="430"/>
      <c r="U119" s="430"/>
      <c r="V119" s="430"/>
      <c r="W119" s="430"/>
      <c r="X119" s="430"/>
      <c r="Y119" s="430"/>
      <c r="Z119" s="430"/>
      <c r="AA119" s="430"/>
      <c r="AB119" s="430"/>
      <c r="AC119" s="430"/>
      <c r="AD119" s="430"/>
      <c r="AE119" s="430"/>
      <c r="AF119" s="430"/>
      <c r="AG119" s="430"/>
      <c r="AH119" s="430"/>
      <c r="AI119" s="430"/>
      <c r="AJ119" s="430"/>
      <c r="AK119" s="430"/>
      <c r="AL119" s="430"/>
      <c r="AM119" s="430"/>
      <c r="AN119" s="430"/>
      <c r="AO119" s="430"/>
      <c r="AP119" s="8"/>
      <c r="AQ119" s="8"/>
      <c r="AR119" s="35"/>
      <c r="AS119" s="35"/>
      <c r="AT119" s="35"/>
      <c r="AU119" s="35"/>
    </row>
    <row r="120" spans="1:47" s="36" customFormat="1" ht="10.5" customHeight="1" x14ac:dyDescent="0.25">
      <c r="A120" s="35"/>
      <c r="B120" s="8"/>
      <c r="C120" s="8"/>
      <c r="D120" s="19"/>
      <c r="E120" s="19"/>
      <c r="F120" s="19"/>
      <c r="G120" s="19"/>
      <c r="H120" s="19"/>
      <c r="I120" s="19"/>
      <c r="J120" s="19"/>
      <c r="K120" s="19"/>
      <c r="L120" s="19"/>
      <c r="M120" s="19"/>
      <c r="N120" s="19"/>
      <c r="O120" s="19"/>
      <c r="P120" s="1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8"/>
      <c r="AQ120" s="8"/>
      <c r="AR120" s="35"/>
      <c r="AS120" s="35"/>
      <c r="AT120" s="35"/>
      <c r="AU120" s="35"/>
    </row>
    <row r="121" spans="1:47" s="36" customFormat="1" ht="15.95" customHeight="1" x14ac:dyDescent="0.25">
      <c r="A121" s="35"/>
      <c r="B121" s="8"/>
      <c r="C121" s="8"/>
      <c r="D121" s="431" t="s">
        <v>210</v>
      </c>
      <c r="E121" s="431"/>
      <c r="F121" s="431"/>
      <c r="G121" s="431"/>
      <c r="H121" s="431"/>
      <c r="I121" s="431"/>
      <c r="J121" s="431"/>
      <c r="K121" s="431"/>
      <c r="L121" s="431"/>
      <c r="M121" s="431"/>
      <c r="N121" s="431"/>
      <c r="O121" s="431"/>
      <c r="P121" s="431"/>
      <c r="Q121" s="431"/>
      <c r="R121" s="431"/>
      <c r="S121" s="431"/>
      <c r="T121" s="431"/>
      <c r="U121" s="431"/>
      <c r="V121" s="431"/>
      <c r="W121" s="431"/>
      <c r="X121" s="431"/>
      <c r="Y121" s="431"/>
      <c r="Z121" s="431"/>
      <c r="AA121" s="431"/>
      <c r="AB121" s="431"/>
      <c r="AC121" s="431"/>
      <c r="AD121" s="431"/>
      <c r="AE121" s="431"/>
      <c r="AF121" s="431"/>
      <c r="AG121" s="431"/>
      <c r="AH121" s="431"/>
      <c r="AI121" s="431"/>
      <c r="AJ121" s="431"/>
      <c r="AK121" s="431"/>
      <c r="AL121" s="431"/>
      <c r="AM121" s="431"/>
      <c r="AN121" s="431"/>
      <c r="AO121" s="431"/>
      <c r="AP121" s="8"/>
      <c r="AQ121" s="8"/>
      <c r="AR121" s="35"/>
      <c r="AS121" s="35"/>
      <c r="AT121" s="35"/>
      <c r="AU121" s="35"/>
    </row>
    <row r="122" spans="1:47" s="36" customFormat="1" ht="15.95" customHeight="1" x14ac:dyDescent="0.25">
      <c r="A122" s="35"/>
      <c r="B122" s="8"/>
      <c r="C122" s="8"/>
      <c r="D122" s="428" t="s">
        <v>217</v>
      </c>
      <c r="E122" s="428"/>
      <c r="F122" s="428"/>
      <c r="G122" s="428"/>
      <c r="H122" s="428"/>
      <c r="I122" s="428"/>
      <c r="J122" s="428"/>
      <c r="K122" s="428"/>
      <c r="L122" s="428"/>
      <c r="M122" s="428"/>
      <c r="N122" s="428"/>
      <c r="O122" s="428"/>
      <c r="P122" s="428"/>
      <c r="Q122" s="428"/>
      <c r="R122" s="428"/>
      <c r="S122" s="428"/>
      <c r="T122" s="428"/>
      <c r="U122" s="428"/>
      <c r="V122" s="428"/>
      <c r="W122" s="428"/>
      <c r="X122" s="428"/>
      <c r="Y122" s="428"/>
      <c r="Z122" s="428"/>
      <c r="AA122" s="428"/>
      <c r="AB122" s="428"/>
      <c r="AC122" s="428"/>
      <c r="AD122" s="428"/>
      <c r="AE122" s="428"/>
      <c r="AF122" s="428"/>
      <c r="AG122" s="428"/>
      <c r="AH122" s="428"/>
      <c r="AI122" s="428"/>
      <c r="AJ122" s="428"/>
      <c r="AK122" s="428"/>
      <c r="AL122" s="428"/>
      <c r="AM122" s="428"/>
      <c r="AN122" s="428"/>
      <c r="AO122" s="428"/>
      <c r="AP122" s="8"/>
      <c r="AQ122" s="8"/>
      <c r="AR122" s="35"/>
      <c r="AS122" s="35"/>
      <c r="AT122" s="35"/>
      <c r="AU122" s="35"/>
    </row>
    <row r="123" spans="1:47" s="36" customFormat="1" ht="15.95" customHeight="1" x14ac:dyDescent="0.25">
      <c r="A123" s="35"/>
      <c r="B123" s="8"/>
      <c r="C123" s="8"/>
      <c r="D123" s="430" t="s">
        <v>213</v>
      </c>
      <c r="E123" s="430"/>
      <c r="F123" s="430"/>
      <c r="G123" s="430"/>
      <c r="H123" s="430"/>
      <c r="I123" s="430"/>
      <c r="J123" s="430"/>
      <c r="K123" s="430"/>
      <c r="L123" s="430"/>
      <c r="M123" s="430"/>
      <c r="N123" s="430"/>
      <c r="O123" s="430"/>
      <c r="P123" s="430"/>
      <c r="Q123" s="430"/>
      <c r="R123" s="430"/>
      <c r="S123" s="430"/>
      <c r="T123" s="430"/>
      <c r="U123" s="430"/>
      <c r="V123" s="430"/>
      <c r="W123" s="430"/>
      <c r="X123" s="430"/>
      <c r="Y123" s="430"/>
      <c r="Z123" s="430"/>
      <c r="AA123" s="430"/>
      <c r="AB123" s="430"/>
      <c r="AC123" s="430"/>
      <c r="AD123" s="430"/>
      <c r="AE123" s="430"/>
      <c r="AF123" s="430"/>
      <c r="AG123" s="430"/>
      <c r="AH123" s="430"/>
      <c r="AI123" s="430"/>
      <c r="AJ123" s="430"/>
      <c r="AK123" s="430"/>
      <c r="AL123" s="430"/>
      <c r="AM123" s="430"/>
      <c r="AN123" s="430"/>
      <c r="AO123" s="430"/>
      <c r="AP123" s="8"/>
      <c r="AQ123" s="8"/>
      <c r="AR123" s="52"/>
      <c r="AS123" s="35"/>
      <c r="AT123" s="35"/>
      <c r="AU123" s="35"/>
    </row>
    <row r="124" spans="1:47" s="36" customFormat="1" ht="10.5" customHeight="1" x14ac:dyDescent="0.25">
      <c r="A124" s="35"/>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35"/>
      <c r="AS124" s="35"/>
      <c r="AT124" s="35"/>
      <c r="AU124" s="35"/>
    </row>
    <row r="125" spans="1:47" s="36" customFormat="1" ht="15.95" customHeight="1" x14ac:dyDescent="0.25">
      <c r="A125" s="35"/>
      <c r="B125" s="8"/>
      <c r="C125" s="8"/>
      <c r="D125" s="431" t="s">
        <v>618</v>
      </c>
      <c r="E125" s="431"/>
      <c r="F125" s="431"/>
      <c r="G125" s="431"/>
      <c r="H125" s="431"/>
      <c r="I125" s="431"/>
      <c r="J125" s="431"/>
      <c r="K125" s="431"/>
      <c r="L125" s="431"/>
      <c r="M125" s="431"/>
      <c r="N125" s="431"/>
      <c r="O125" s="431"/>
      <c r="P125" s="431"/>
      <c r="Q125" s="431"/>
      <c r="R125" s="431"/>
      <c r="S125" s="431"/>
      <c r="T125" s="431"/>
      <c r="U125" s="431"/>
      <c r="V125" s="431"/>
      <c r="W125" s="431"/>
      <c r="X125" s="431"/>
      <c r="Y125" s="431"/>
      <c r="Z125" s="431"/>
      <c r="AA125" s="431"/>
      <c r="AB125" s="431"/>
      <c r="AC125" s="431"/>
      <c r="AD125" s="431"/>
      <c r="AE125" s="431"/>
      <c r="AF125" s="431"/>
      <c r="AG125" s="431"/>
      <c r="AH125" s="431"/>
      <c r="AI125" s="431"/>
      <c r="AJ125" s="431"/>
      <c r="AK125" s="431"/>
      <c r="AL125" s="431"/>
      <c r="AM125" s="431"/>
      <c r="AN125" s="431"/>
      <c r="AO125" s="431"/>
      <c r="AP125" s="8"/>
      <c r="AQ125" s="8"/>
      <c r="AR125" s="35"/>
      <c r="AS125" s="35"/>
      <c r="AT125" s="35"/>
      <c r="AU125" s="35"/>
    </row>
    <row r="126" spans="1:47" s="36" customFormat="1" ht="15.95" customHeight="1" x14ac:dyDescent="0.25">
      <c r="A126" s="35"/>
      <c r="B126" s="8"/>
      <c r="C126" s="8"/>
      <c r="D126" s="428" t="s">
        <v>487</v>
      </c>
      <c r="E126" s="428"/>
      <c r="F126" s="428"/>
      <c r="G126" s="428"/>
      <c r="H126" s="428"/>
      <c r="I126" s="428"/>
      <c r="J126" s="428"/>
      <c r="K126" s="428"/>
      <c r="L126" s="428"/>
      <c r="M126" s="428"/>
      <c r="N126" s="428"/>
      <c r="O126" s="428"/>
      <c r="P126" s="428"/>
      <c r="Q126" s="428"/>
      <c r="R126" s="428"/>
      <c r="S126" s="428"/>
      <c r="T126" s="428"/>
      <c r="U126" s="428"/>
      <c r="V126" s="428"/>
      <c r="W126" s="428"/>
      <c r="X126" s="428"/>
      <c r="Y126" s="428"/>
      <c r="Z126" s="428"/>
      <c r="AA126" s="428"/>
      <c r="AB126" s="428"/>
      <c r="AC126" s="428"/>
      <c r="AD126" s="428"/>
      <c r="AE126" s="428"/>
      <c r="AF126" s="428"/>
      <c r="AG126" s="428"/>
      <c r="AH126" s="428"/>
      <c r="AI126" s="428"/>
      <c r="AJ126" s="428"/>
      <c r="AK126" s="428"/>
      <c r="AL126" s="428"/>
      <c r="AM126" s="428"/>
      <c r="AN126" s="428"/>
      <c r="AO126" s="428"/>
      <c r="AP126" s="8"/>
      <c r="AQ126" s="8"/>
      <c r="AR126" s="35"/>
      <c r="AS126" s="35"/>
      <c r="AT126" s="35"/>
      <c r="AU126" s="35"/>
    </row>
    <row r="127" spans="1:47" s="36" customFormat="1" ht="15.95" customHeight="1" x14ac:dyDescent="0.25">
      <c r="A127" s="35"/>
      <c r="B127" s="8"/>
      <c r="C127" s="8"/>
      <c r="D127" s="428"/>
      <c r="E127" s="428"/>
      <c r="F127" s="428"/>
      <c r="G127" s="428"/>
      <c r="H127" s="428"/>
      <c r="I127" s="428"/>
      <c r="J127" s="428"/>
      <c r="K127" s="428"/>
      <c r="L127" s="428"/>
      <c r="M127" s="428"/>
      <c r="N127" s="428"/>
      <c r="O127" s="428"/>
      <c r="P127" s="428"/>
      <c r="Q127" s="428"/>
      <c r="R127" s="428"/>
      <c r="S127" s="428"/>
      <c r="T127" s="428"/>
      <c r="U127" s="428"/>
      <c r="V127" s="428"/>
      <c r="W127" s="428"/>
      <c r="X127" s="428"/>
      <c r="Y127" s="428"/>
      <c r="Z127" s="428"/>
      <c r="AA127" s="428"/>
      <c r="AB127" s="428"/>
      <c r="AC127" s="428"/>
      <c r="AD127" s="428"/>
      <c r="AE127" s="428"/>
      <c r="AF127" s="428"/>
      <c r="AG127" s="428"/>
      <c r="AH127" s="428"/>
      <c r="AI127" s="428"/>
      <c r="AJ127" s="428"/>
      <c r="AK127" s="428"/>
      <c r="AL127" s="428"/>
      <c r="AM127" s="428"/>
      <c r="AN127" s="428"/>
      <c r="AO127" s="428"/>
      <c r="AP127" s="8"/>
      <c r="AQ127" s="8"/>
      <c r="AR127" s="35"/>
      <c r="AS127" s="35"/>
      <c r="AT127" s="35"/>
      <c r="AU127" s="35"/>
    </row>
    <row r="128" spans="1:47" s="36" customFormat="1" ht="15.95" customHeight="1" x14ac:dyDescent="0.25">
      <c r="A128" s="35"/>
      <c r="B128" s="8"/>
      <c r="C128" s="8"/>
      <c r="D128" s="430" t="s">
        <v>212</v>
      </c>
      <c r="E128" s="430"/>
      <c r="F128" s="430"/>
      <c r="G128" s="430"/>
      <c r="H128" s="430"/>
      <c r="I128" s="430"/>
      <c r="J128" s="430"/>
      <c r="K128" s="430"/>
      <c r="L128" s="430"/>
      <c r="M128" s="430"/>
      <c r="N128" s="430"/>
      <c r="O128" s="430"/>
      <c r="P128" s="430"/>
      <c r="Q128" s="430"/>
      <c r="R128" s="430"/>
      <c r="S128" s="430"/>
      <c r="T128" s="430"/>
      <c r="U128" s="430"/>
      <c r="V128" s="430"/>
      <c r="W128" s="430"/>
      <c r="X128" s="430"/>
      <c r="Y128" s="430"/>
      <c r="Z128" s="430"/>
      <c r="AA128" s="430"/>
      <c r="AB128" s="430"/>
      <c r="AC128" s="430"/>
      <c r="AD128" s="430"/>
      <c r="AE128" s="430"/>
      <c r="AF128" s="430"/>
      <c r="AG128" s="430"/>
      <c r="AH128" s="430"/>
      <c r="AI128" s="430"/>
      <c r="AJ128" s="430"/>
      <c r="AK128" s="430"/>
      <c r="AL128" s="430"/>
      <c r="AM128" s="430"/>
      <c r="AN128" s="430"/>
      <c r="AO128" s="430"/>
      <c r="AP128" s="8"/>
      <c r="AQ128" s="8"/>
      <c r="AR128" s="52"/>
      <c r="AS128" s="35"/>
      <c r="AT128" s="35"/>
      <c r="AU128" s="35"/>
    </row>
    <row r="129" spans="1:47" s="36" customFormat="1" ht="10.5" customHeight="1" x14ac:dyDescent="0.25">
      <c r="A129" s="35"/>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35"/>
      <c r="AS129" s="35"/>
      <c r="AT129" s="35"/>
      <c r="AU129" s="35"/>
    </row>
    <row r="130" spans="1:47" ht="15.95" customHeight="1" x14ac:dyDescent="0.25">
      <c r="A130" s="5"/>
      <c r="B130" s="30"/>
      <c r="C130" s="30"/>
      <c r="D130" s="431" t="s">
        <v>211</v>
      </c>
      <c r="E130" s="431"/>
      <c r="F130" s="431"/>
      <c r="G130" s="431"/>
      <c r="H130" s="431"/>
      <c r="I130" s="431"/>
      <c r="J130" s="431"/>
      <c r="K130" s="431"/>
      <c r="L130" s="431"/>
      <c r="M130" s="431"/>
      <c r="N130" s="431"/>
      <c r="O130" s="431"/>
      <c r="P130" s="431"/>
      <c r="Q130" s="431"/>
      <c r="R130" s="431"/>
      <c r="S130" s="431"/>
      <c r="T130" s="431"/>
      <c r="U130" s="431"/>
      <c r="V130" s="431"/>
      <c r="W130" s="431"/>
      <c r="X130" s="431"/>
      <c r="Y130" s="431"/>
      <c r="Z130" s="431"/>
      <c r="AA130" s="431"/>
      <c r="AB130" s="431"/>
      <c r="AC130" s="431"/>
      <c r="AD130" s="431"/>
      <c r="AE130" s="431"/>
      <c r="AF130" s="431"/>
      <c r="AG130" s="431"/>
      <c r="AH130" s="431"/>
      <c r="AI130" s="431"/>
      <c r="AJ130" s="431"/>
      <c r="AK130" s="431"/>
      <c r="AL130" s="431"/>
      <c r="AM130" s="431"/>
      <c r="AN130" s="431"/>
      <c r="AO130" s="431"/>
      <c r="AP130" s="30"/>
      <c r="AQ130" s="30"/>
      <c r="AR130" s="5"/>
      <c r="AS130" s="5"/>
      <c r="AT130" s="5"/>
      <c r="AU130" s="5"/>
    </row>
    <row r="131" spans="1:47" ht="15.95" customHeight="1" x14ac:dyDescent="0.25">
      <c r="A131" s="5"/>
      <c r="B131" s="8"/>
      <c r="C131" s="6"/>
      <c r="D131" s="428" t="s">
        <v>214</v>
      </c>
      <c r="E131" s="428"/>
      <c r="F131" s="428"/>
      <c r="G131" s="428"/>
      <c r="H131" s="428"/>
      <c r="I131" s="428"/>
      <c r="J131" s="428"/>
      <c r="K131" s="428"/>
      <c r="L131" s="428"/>
      <c r="M131" s="428"/>
      <c r="N131" s="428"/>
      <c r="O131" s="428"/>
      <c r="P131" s="428"/>
      <c r="Q131" s="428"/>
      <c r="R131" s="428"/>
      <c r="S131" s="428"/>
      <c r="T131" s="428"/>
      <c r="U131" s="428"/>
      <c r="V131" s="428"/>
      <c r="W131" s="428"/>
      <c r="X131" s="428"/>
      <c r="Y131" s="428"/>
      <c r="Z131" s="428"/>
      <c r="AA131" s="428"/>
      <c r="AB131" s="428"/>
      <c r="AC131" s="428"/>
      <c r="AD131" s="428"/>
      <c r="AE131" s="428"/>
      <c r="AF131" s="428"/>
      <c r="AG131" s="428"/>
      <c r="AH131" s="428"/>
      <c r="AI131" s="428"/>
      <c r="AJ131" s="428"/>
      <c r="AK131" s="428"/>
      <c r="AL131" s="428"/>
      <c r="AM131" s="428"/>
      <c r="AN131" s="428"/>
      <c r="AO131" s="428"/>
      <c r="AP131" s="428"/>
      <c r="AQ131" s="8"/>
      <c r="AR131" s="5"/>
      <c r="AS131" s="5"/>
      <c r="AT131" s="5"/>
      <c r="AU131" s="5"/>
    </row>
    <row r="132" spans="1:47" ht="15.95" customHeight="1" x14ac:dyDescent="0.25">
      <c r="A132" s="5"/>
      <c r="B132" s="8"/>
      <c r="C132" s="6"/>
      <c r="D132" s="430" t="s">
        <v>212</v>
      </c>
      <c r="E132" s="430"/>
      <c r="F132" s="430"/>
      <c r="G132" s="430"/>
      <c r="H132" s="430"/>
      <c r="I132" s="430"/>
      <c r="J132" s="430"/>
      <c r="K132" s="430"/>
      <c r="L132" s="430"/>
      <c r="M132" s="430"/>
      <c r="N132" s="430"/>
      <c r="O132" s="430"/>
      <c r="P132" s="430"/>
      <c r="Q132" s="430"/>
      <c r="R132" s="430"/>
      <c r="S132" s="430"/>
      <c r="T132" s="430"/>
      <c r="U132" s="430"/>
      <c r="V132" s="430"/>
      <c r="W132" s="430"/>
      <c r="X132" s="430"/>
      <c r="Y132" s="430"/>
      <c r="Z132" s="430"/>
      <c r="AA132" s="430"/>
      <c r="AB132" s="430"/>
      <c r="AC132" s="430"/>
      <c r="AD132" s="430"/>
      <c r="AE132" s="430"/>
      <c r="AF132" s="430"/>
      <c r="AG132" s="430"/>
      <c r="AH132" s="430"/>
      <c r="AI132" s="430"/>
      <c r="AJ132" s="430"/>
      <c r="AK132" s="430"/>
      <c r="AL132" s="430"/>
      <c r="AM132" s="430"/>
      <c r="AN132" s="430"/>
      <c r="AO132" s="430"/>
      <c r="AP132" s="8"/>
      <c r="AQ132" s="8"/>
      <c r="AR132" s="52"/>
      <c r="AS132" s="5"/>
      <c r="AT132" s="5"/>
      <c r="AU132" s="5"/>
    </row>
    <row r="133" spans="1:47" ht="15.95" customHeight="1" x14ac:dyDescent="0.25">
      <c r="A133" s="5"/>
      <c r="B133" s="8"/>
      <c r="C133" s="6"/>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5"/>
      <c r="AS133" s="5"/>
      <c r="AT133" s="5"/>
      <c r="AU133" s="5"/>
    </row>
    <row r="134" spans="1:47" ht="15.95" customHeight="1" x14ac:dyDescent="0.25">
      <c r="A134" s="5"/>
      <c r="B134" s="8"/>
      <c r="C134" s="6"/>
      <c r="D134" s="439" t="s">
        <v>208</v>
      </c>
      <c r="E134" s="439"/>
      <c r="F134" s="439"/>
      <c r="G134" s="439"/>
      <c r="H134" s="439"/>
      <c r="I134" s="439"/>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5"/>
      <c r="AS134" s="5"/>
      <c r="AT134" s="5"/>
      <c r="AU134" s="5"/>
    </row>
    <row r="135" spans="1:47" ht="15.95" customHeight="1" x14ac:dyDescent="0.25">
      <c r="A135" s="5"/>
      <c r="B135" s="8"/>
      <c r="C135" s="6"/>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5"/>
      <c r="AS135" s="5"/>
      <c r="AT135" s="5"/>
      <c r="AU135" s="5"/>
    </row>
    <row r="136" spans="1:47" ht="15.95" customHeight="1" x14ac:dyDescent="0.25">
      <c r="A136" s="5"/>
      <c r="B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c r="AL136" s="5"/>
      <c r="AM136" s="5"/>
      <c r="AN136" s="5"/>
      <c r="AO136" s="5"/>
      <c r="AP136" s="5"/>
      <c r="AQ136" s="5"/>
      <c r="AR136" s="5"/>
      <c r="AS136" s="5"/>
      <c r="AT136" s="5"/>
      <c r="AU136" s="5"/>
    </row>
    <row r="137" spans="1:47" ht="15.95" customHeight="1" x14ac:dyDescent="0.25">
      <c r="A137" s="5"/>
      <c r="B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c r="AJ137" s="5"/>
      <c r="AK137" s="5"/>
      <c r="AL137" s="5"/>
      <c r="AM137" s="5"/>
      <c r="AN137" s="5"/>
      <c r="AO137" s="5"/>
      <c r="AP137" s="5"/>
      <c r="AQ137" s="5"/>
      <c r="AR137" s="5"/>
      <c r="AS137" s="5"/>
      <c r="AT137" s="5"/>
      <c r="AU137" s="5"/>
    </row>
    <row r="138" spans="1:47" ht="15.95" customHeight="1" x14ac:dyDescent="0.25">
      <c r="A138" s="5"/>
      <c r="B138" s="8"/>
      <c r="C138" s="433" t="s">
        <v>171</v>
      </c>
      <c r="D138" s="433"/>
      <c r="E138" s="433"/>
      <c r="F138" s="433"/>
      <c r="G138" s="433"/>
      <c r="H138" s="433"/>
      <c r="I138" s="433"/>
      <c r="J138" s="433"/>
      <c r="K138" s="433"/>
      <c r="L138" s="433"/>
      <c r="M138" s="433"/>
      <c r="N138" s="433"/>
      <c r="O138" s="433"/>
      <c r="P138" s="433"/>
      <c r="Q138" s="433"/>
      <c r="R138" s="433"/>
      <c r="S138" s="433"/>
      <c r="T138" s="433"/>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5"/>
      <c r="AS138" s="5"/>
      <c r="AT138" s="5"/>
      <c r="AU138" s="5"/>
    </row>
    <row r="139" spans="1:47" ht="15.95" customHeight="1" x14ac:dyDescent="0.25">
      <c r="A139" s="5"/>
      <c r="B139" s="8"/>
      <c r="C139" s="433"/>
      <c r="D139" s="433"/>
      <c r="E139" s="433"/>
      <c r="F139" s="433"/>
      <c r="G139" s="433"/>
      <c r="H139" s="433"/>
      <c r="I139" s="433"/>
      <c r="J139" s="433"/>
      <c r="K139" s="433"/>
      <c r="L139" s="433"/>
      <c r="M139" s="433"/>
      <c r="N139" s="433"/>
      <c r="O139" s="433"/>
      <c r="P139" s="433"/>
      <c r="Q139" s="433"/>
      <c r="R139" s="433"/>
      <c r="S139" s="433"/>
      <c r="T139" s="433"/>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5"/>
      <c r="AS139" s="5"/>
      <c r="AT139" s="5"/>
      <c r="AU139" s="5"/>
    </row>
    <row r="140" spans="1:47" ht="15.95" customHeight="1" x14ac:dyDescent="0.25">
      <c r="A140" s="5"/>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5"/>
      <c r="AS140" s="5"/>
      <c r="AT140" s="5"/>
      <c r="AU140" s="5"/>
    </row>
    <row r="141" spans="1:47" ht="15.95" customHeight="1" x14ac:dyDescent="0.25">
      <c r="A141" s="5"/>
      <c r="B141" s="8"/>
      <c r="C141" s="483" t="s">
        <v>172</v>
      </c>
      <c r="D141" s="483"/>
      <c r="E141" s="483"/>
      <c r="F141" s="483"/>
      <c r="G141" s="483"/>
      <c r="H141" s="483"/>
      <c r="I141" s="483"/>
      <c r="J141" s="483"/>
      <c r="K141" s="483"/>
      <c r="L141" s="483"/>
      <c r="M141" s="483"/>
      <c r="N141" s="483"/>
      <c r="O141" s="483"/>
      <c r="P141" s="483"/>
      <c r="Q141" s="483"/>
      <c r="R141" s="483"/>
      <c r="S141" s="483"/>
      <c r="T141" s="483"/>
      <c r="U141" s="483"/>
      <c r="V141" s="483"/>
      <c r="W141" s="483"/>
      <c r="X141" s="483"/>
      <c r="Y141" s="483"/>
      <c r="Z141" s="483"/>
      <c r="AA141" s="483"/>
      <c r="AB141" s="483"/>
      <c r="AC141" s="483"/>
      <c r="AD141" s="483"/>
      <c r="AE141" s="483"/>
      <c r="AF141" s="483"/>
      <c r="AG141" s="483"/>
      <c r="AH141" s="483"/>
      <c r="AI141" s="483"/>
      <c r="AJ141" s="483"/>
      <c r="AK141" s="483"/>
      <c r="AL141" s="483"/>
      <c r="AM141" s="483"/>
      <c r="AN141" s="483"/>
      <c r="AO141" s="483"/>
      <c r="AP141" s="483"/>
      <c r="AQ141" s="8"/>
      <c r="AR141" s="5"/>
      <c r="AS141" s="5"/>
      <c r="AT141" s="5"/>
      <c r="AU141" s="5"/>
    </row>
    <row r="142" spans="1:47" ht="15.95" customHeight="1" x14ac:dyDescent="0.25">
      <c r="A142" s="5"/>
      <c r="B142" s="8"/>
      <c r="C142" s="483" t="s">
        <v>493</v>
      </c>
      <c r="D142" s="483"/>
      <c r="E142" s="483"/>
      <c r="F142" s="483"/>
      <c r="G142" s="483"/>
      <c r="H142" s="483"/>
      <c r="I142" s="483"/>
      <c r="J142" s="483"/>
      <c r="K142" s="483"/>
      <c r="L142" s="483"/>
      <c r="M142" s="483"/>
      <c r="N142" s="483"/>
      <c r="O142" s="483"/>
      <c r="P142" s="483"/>
      <c r="Q142" s="483"/>
      <c r="R142" s="483"/>
      <c r="S142" s="483"/>
      <c r="T142" s="483"/>
      <c r="U142" s="483"/>
      <c r="V142" s="483"/>
      <c r="W142" s="483"/>
      <c r="X142" s="483"/>
      <c r="Y142" s="483"/>
      <c r="Z142" s="483"/>
      <c r="AA142" s="483"/>
      <c r="AB142" s="483"/>
      <c r="AC142" s="483"/>
      <c r="AD142" s="483"/>
      <c r="AE142" s="483"/>
      <c r="AF142" s="483"/>
      <c r="AG142" s="483"/>
      <c r="AH142" s="483"/>
      <c r="AI142" s="483"/>
      <c r="AJ142" s="483"/>
      <c r="AK142" s="483"/>
      <c r="AL142" s="483"/>
      <c r="AM142" s="483"/>
      <c r="AN142" s="483"/>
      <c r="AO142" s="483"/>
      <c r="AP142" s="483"/>
      <c r="AQ142" s="8"/>
      <c r="AR142" s="5"/>
      <c r="AS142" s="5"/>
      <c r="AT142" s="5"/>
      <c r="AU142" s="5"/>
    </row>
    <row r="143" spans="1:47" ht="15.95" customHeight="1" x14ac:dyDescent="0.25">
      <c r="A143" s="5"/>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5"/>
      <c r="AS143" s="5"/>
      <c r="AT143" s="5"/>
      <c r="AU143" s="5"/>
    </row>
    <row r="144" spans="1:47" ht="15.95" customHeight="1" x14ac:dyDescent="0.25">
      <c r="A144" s="5"/>
      <c r="B144" s="8"/>
      <c r="C144" s="8"/>
      <c r="D144" s="524" t="s">
        <v>637</v>
      </c>
      <c r="E144" s="524"/>
      <c r="F144" s="524"/>
      <c r="G144" s="524"/>
      <c r="H144" s="524"/>
      <c r="I144" s="524"/>
      <c r="J144" s="524"/>
      <c r="K144" s="524"/>
      <c r="L144" s="524"/>
      <c r="M144" s="524"/>
      <c r="N144" s="524"/>
      <c r="O144" s="524"/>
      <c r="P144" s="524"/>
      <c r="Q144" s="524"/>
      <c r="R144" s="524"/>
      <c r="S144" s="524"/>
      <c r="T144" s="524"/>
      <c r="U144" s="524"/>
      <c r="V144" s="524"/>
      <c r="W144" s="524"/>
      <c r="X144" s="524"/>
      <c r="Y144" s="524"/>
      <c r="Z144" s="524"/>
      <c r="AA144" s="524"/>
      <c r="AB144" s="524"/>
      <c r="AC144" s="524"/>
      <c r="AD144" s="524"/>
      <c r="AE144" s="524"/>
      <c r="AF144" s="524"/>
      <c r="AG144" s="524"/>
      <c r="AH144" s="524"/>
      <c r="AI144" s="524"/>
      <c r="AJ144" s="524"/>
      <c r="AK144" s="524"/>
      <c r="AL144" s="524"/>
      <c r="AM144" s="524"/>
      <c r="AN144" s="524"/>
      <c r="AO144" s="524"/>
      <c r="AP144" s="8"/>
      <c r="AQ144" s="8"/>
      <c r="AR144" s="5"/>
      <c r="AS144" s="5"/>
      <c r="AT144" s="5"/>
      <c r="AU144" s="5"/>
    </row>
    <row r="145" spans="1:47" ht="15.95" customHeight="1" x14ac:dyDescent="0.25">
      <c r="A145" s="5"/>
      <c r="B145" s="8"/>
      <c r="C145" s="8"/>
      <c r="D145" s="524"/>
      <c r="E145" s="524"/>
      <c r="F145" s="524"/>
      <c r="G145" s="524"/>
      <c r="H145" s="524"/>
      <c r="I145" s="524"/>
      <c r="J145" s="524"/>
      <c r="K145" s="524"/>
      <c r="L145" s="524"/>
      <c r="M145" s="524"/>
      <c r="N145" s="524"/>
      <c r="O145" s="524"/>
      <c r="P145" s="524"/>
      <c r="Q145" s="524"/>
      <c r="R145" s="524"/>
      <c r="S145" s="524"/>
      <c r="T145" s="524"/>
      <c r="U145" s="524"/>
      <c r="V145" s="524"/>
      <c r="W145" s="524"/>
      <c r="X145" s="524"/>
      <c r="Y145" s="524"/>
      <c r="Z145" s="524"/>
      <c r="AA145" s="524"/>
      <c r="AB145" s="524"/>
      <c r="AC145" s="524"/>
      <c r="AD145" s="524"/>
      <c r="AE145" s="524"/>
      <c r="AF145" s="524"/>
      <c r="AG145" s="524"/>
      <c r="AH145" s="524"/>
      <c r="AI145" s="524"/>
      <c r="AJ145" s="524"/>
      <c r="AK145" s="524"/>
      <c r="AL145" s="524"/>
      <c r="AM145" s="524"/>
      <c r="AN145" s="524"/>
      <c r="AO145" s="524"/>
      <c r="AP145" s="8"/>
      <c r="AQ145" s="8"/>
      <c r="AR145" s="5"/>
      <c r="AS145" s="5"/>
      <c r="AT145" s="5"/>
      <c r="AU145" s="5"/>
    </row>
    <row r="146" spans="1:47" ht="15.95" customHeight="1" x14ac:dyDescent="0.25">
      <c r="A146" s="5"/>
      <c r="B146" s="8"/>
      <c r="C146" s="8"/>
      <c r="D146" s="44"/>
      <c r="E146" s="44"/>
      <c r="F146" s="44"/>
      <c r="G146" s="44"/>
      <c r="H146" s="44"/>
      <c r="I146" s="44"/>
      <c r="J146" s="44"/>
      <c r="K146" s="44"/>
      <c r="L146" s="44"/>
      <c r="M146" s="44"/>
      <c r="N146" s="44"/>
      <c r="O146" s="44"/>
      <c r="P146" s="44"/>
      <c r="Q146" s="44"/>
      <c r="R146" s="44"/>
      <c r="S146" s="44"/>
      <c r="T146" s="44"/>
      <c r="U146" s="44"/>
      <c r="V146" s="44"/>
      <c r="W146" s="44"/>
      <c r="X146" s="44"/>
      <c r="Y146" s="44"/>
      <c r="Z146" s="44"/>
      <c r="AA146" s="44"/>
      <c r="AB146" s="44"/>
      <c r="AC146" s="44"/>
      <c r="AD146" s="44"/>
      <c r="AE146" s="44"/>
      <c r="AF146" s="44"/>
      <c r="AG146" s="44"/>
      <c r="AH146" s="44"/>
      <c r="AI146" s="44"/>
      <c r="AJ146" s="44"/>
      <c r="AK146" s="44"/>
      <c r="AL146" s="44"/>
      <c r="AM146" s="44"/>
      <c r="AN146" s="44"/>
      <c r="AO146" s="8"/>
      <c r="AP146" s="8"/>
      <c r="AQ146" s="8"/>
      <c r="AR146" s="5"/>
      <c r="AS146" s="5"/>
      <c r="AT146" s="5"/>
      <c r="AU146" s="5"/>
    </row>
    <row r="147" spans="1:47" ht="15.95" customHeight="1" x14ac:dyDescent="0.25">
      <c r="A147" s="5"/>
      <c r="B147" s="8"/>
      <c r="C147" s="8"/>
      <c r="D147" s="524" t="s">
        <v>638</v>
      </c>
      <c r="E147" s="524"/>
      <c r="F147" s="524"/>
      <c r="G147" s="524"/>
      <c r="H147" s="524"/>
      <c r="I147" s="524"/>
      <c r="J147" s="524"/>
      <c r="K147" s="524"/>
      <c r="L147" s="524"/>
      <c r="M147" s="524"/>
      <c r="N147" s="524"/>
      <c r="O147" s="524"/>
      <c r="P147" s="524"/>
      <c r="Q147" s="524"/>
      <c r="R147" s="524"/>
      <c r="S147" s="524"/>
      <c r="T147" s="524"/>
      <c r="U147" s="524"/>
      <c r="V147" s="524"/>
      <c r="W147" s="524"/>
      <c r="X147" s="524"/>
      <c r="Y147" s="524"/>
      <c r="Z147" s="524"/>
      <c r="AA147" s="524"/>
      <c r="AB147" s="524"/>
      <c r="AC147" s="524"/>
      <c r="AD147" s="524"/>
      <c r="AE147" s="524"/>
      <c r="AF147" s="524"/>
      <c r="AG147" s="524"/>
      <c r="AH147" s="524"/>
      <c r="AI147" s="524"/>
      <c r="AJ147" s="524"/>
      <c r="AK147" s="524"/>
      <c r="AL147" s="524"/>
      <c r="AM147" s="524"/>
      <c r="AN147" s="524"/>
      <c r="AO147" s="524"/>
      <c r="AP147" s="8"/>
      <c r="AQ147" s="8"/>
      <c r="AR147" s="5"/>
      <c r="AS147" s="5"/>
      <c r="AT147" s="5"/>
      <c r="AU147" s="5"/>
    </row>
    <row r="148" spans="1:47" ht="15.95" customHeight="1" x14ac:dyDescent="0.25">
      <c r="A148" s="5"/>
      <c r="B148" s="8"/>
      <c r="C148" s="8"/>
      <c r="D148" s="524"/>
      <c r="E148" s="524"/>
      <c r="F148" s="524"/>
      <c r="G148" s="524"/>
      <c r="H148" s="524"/>
      <c r="I148" s="524"/>
      <c r="J148" s="524"/>
      <c r="K148" s="524"/>
      <c r="L148" s="524"/>
      <c r="M148" s="524"/>
      <c r="N148" s="524"/>
      <c r="O148" s="524"/>
      <c r="P148" s="524"/>
      <c r="Q148" s="524"/>
      <c r="R148" s="524"/>
      <c r="S148" s="524"/>
      <c r="T148" s="524"/>
      <c r="U148" s="524"/>
      <c r="V148" s="524"/>
      <c r="W148" s="524"/>
      <c r="X148" s="524"/>
      <c r="Y148" s="524"/>
      <c r="Z148" s="524"/>
      <c r="AA148" s="524"/>
      <c r="AB148" s="524"/>
      <c r="AC148" s="524"/>
      <c r="AD148" s="524"/>
      <c r="AE148" s="524"/>
      <c r="AF148" s="524"/>
      <c r="AG148" s="524"/>
      <c r="AH148" s="524"/>
      <c r="AI148" s="524"/>
      <c r="AJ148" s="524"/>
      <c r="AK148" s="524"/>
      <c r="AL148" s="524"/>
      <c r="AM148" s="524"/>
      <c r="AN148" s="524"/>
      <c r="AO148" s="524"/>
      <c r="AP148" s="8"/>
      <c r="AQ148" s="8"/>
      <c r="AR148" s="5"/>
      <c r="AS148" s="5"/>
      <c r="AT148" s="5"/>
      <c r="AU148" s="5"/>
    </row>
    <row r="149" spans="1:47" ht="15.95" customHeight="1" x14ac:dyDescent="0.25">
      <c r="A149" s="5"/>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5"/>
      <c r="AS149" s="5"/>
      <c r="AT149" s="5"/>
      <c r="AU149" s="5"/>
    </row>
    <row r="150" spans="1:47" ht="15.95" customHeight="1" x14ac:dyDescent="0.25">
      <c r="A150" s="5"/>
      <c r="B150" s="8"/>
      <c r="C150" s="8"/>
      <c r="D150" s="524" t="s">
        <v>639</v>
      </c>
      <c r="E150" s="524"/>
      <c r="F150" s="524"/>
      <c r="G150" s="524"/>
      <c r="H150" s="524"/>
      <c r="I150" s="524"/>
      <c r="J150" s="524"/>
      <c r="K150" s="524"/>
      <c r="L150" s="524"/>
      <c r="M150" s="524"/>
      <c r="N150" s="524"/>
      <c r="O150" s="524"/>
      <c r="P150" s="524"/>
      <c r="Q150" s="524"/>
      <c r="R150" s="524"/>
      <c r="S150" s="524"/>
      <c r="T150" s="524"/>
      <c r="U150" s="524"/>
      <c r="V150" s="524"/>
      <c r="W150" s="524"/>
      <c r="X150" s="524"/>
      <c r="Y150" s="524"/>
      <c r="Z150" s="524"/>
      <c r="AA150" s="524"/>
      <c r="AB150" s="524"/>
      <c r="AC150" s="524"/>
      <c r="AD150" s="524"/>
      <c r="AE150" s="524"/>
      <c r="AF150" s="524"/>
      <c r="AG150" s="524"/>
      <c r="AH150" s="524"/>
      <c r="AI150" s="524"/>
      <c r="AJ150" s="524"/>
      <c r="AK150" s="524"/>
      <c r="AL150" s="524"/>
      <c r="AM150" s="524"/>
      <c r="AN150" s="524"/>
      <c r="AO150" s="524"/>
      <c r="AP150" s="8"/>
      <c r="AQ150" s="8"/>
      <c r="AR150" s="5"/>
      <c r="AS150" s="5"/>
      <c r="AT150" s="5"/>
      <c r="AU150" s="5"/>
    </row>
    <row r="151" spans="1:47" ht="15.95" customHeight="1" x14ac:dyDescent="0.25">
      <c r="A151" s="5"/>
      <c r="B151" s="8"/>
      <c r="C151" s="8"/>
      <c r="D151" s="44"/>
      <c r="E151" s="44"/>
      <c r="F151" s="44"/>
      <c r="G151" s="44"/>
      <c r="H151" s="44"/>
      <c r="I151" s="44"/>
      <c r="J151" s="44"/>
      <c r="K151" s="44"/>
      <c r="L151" s="44"/>
      <c r="M151" s="44"/>
      <c r="N151" s="44"/>
      <c r="O151" s="44"/>
      <c r="P151" s="44"/>
      <c r="Q151" s="44"/>
      <c r="R151" s="44"/>
      <c r="S151" s="44"/>
      <c r="T151" s="44"/>
      <c r="U151" s="44"/>
      <c r="V151" s="44"/>
      <c r="W151" s="44"/>
      <c r="X151" s="44"/>
      <c r="Y151" s="44"/>
      <c r="Z151" s="44"/>
      <c r="AA151" s="44"/>
      <c r="AB151" s="44"/>
      <c r="AC151" s="44"/>
      <c r="AD151" s="44"/>
      <c r="AE151" s="44"/>
      <c r="AF151" s="44"/>
      <c r="AG151" s="44"/>
      <c r="AH151" s="44"/>
      <c r="AI151" s="44"/>
      <c r="AJ151" s="44"/>
      <c r="AK151" s="44"/>
      <c r="AL151" s="44"/>
      <c r="AM151" s="44"/>
      <c r="AN151" s="44"/>
      <c r="AO151" s="44"/>
      <c r="AP151" s="8"/>
      <c r="AQ151" s="8"/>
      <c r="AR151" s="5"/>
      <c r="AS151" s="5"/>
      <c r="AT151" s="5"/>
      <c r="AU151" s="5"/>
    </row>
    <row r="152" spans="1:47" ht="15.95" customHeight="1" x14ac:dyDescent="0.25">
      <c r="A152" s="5"/>
      <c r="B152" s="8"/>
      <c r="C152" s="8"/>
      <c r="D152" s="529" t="s">
        <v>494</v>
      </c>
      <c r="E152" s="529"/>
      <c r="F152" s="529"/>
      <c r="G152" s="529"/>
      <c r="H152" s="529"/>
      <c r="I152" s="529"/>
      <c r="J152" s="529"/>
      <c r="K152" s="529"/>
      <c r="L152" s="529"/>
      <c r="M152" s="529"/>
      <c r="N152" s="529"/>
      <c r="O152" s="529"/>
      <c r="P152" s="529"/>
      <c r="Q152" s="529"/>
      <c r="R152" s="529"/>
      <c r="S152" s="529"/>
      <c r="T152" s="529"/>
      <c r="U152" s="529"/>
      <c r="V152" s="529"/>
      <c r="W152" s="529"/>
      <c r="X152" s="529"/>
      <c r="Y152" s="529"/>
      <c r="Z152" s="529"/>
      <c r="AA152" s="529"/>
      <c r="AB152" s="529"/>
      <c r="AC152" s="529"/>
      <c r="AD152" s="529"/>
      <c r="AE152" s="529"/>
      <c r="AF152" s="529"/>
      <c r="AG152" s="529"/>
      <c r="AH152" s="529"/>
      <c r="AI152" s="529"/>
      <c r="AJ152" s="529"/>
      <c r="AK152" s="529"/>
      <c r="AL152" s="529"/>
      <c r="AM152" s="529"/>
      <c r="AN152" s="529"/>
      <c r="AO152" s="529"/>
      <c r="AP152" s="8"/>
      <c r="AQ152" s="8"/>
      <c r="AR152" s="5"/>
      <c r="AS152" s="5"/>
      <c r="AT152" s="5"/>
      <c r="AU152" s="5"/>
    </row>
    <row r="153" spans="1:47" ht="15.95" customHeight="1" x14ac:dyDescent="0.25">
      <c r="A153" s="5"/>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5"/>
      <c r="AS153" s="5"/>
      <c r="AT153" s="5"/>
      <c r="AU153" s="5"/>
    </row>
    <row r="154" spans="1:47" ht="15.95" customHeight="1" x14ac:dyDescent="0.25">
      <c r="A154" s="5"/>
      <c r="B154" s="8"/>
      <c r="C154" s="8"/>
      <c r="D154" s="529" t="s">
        <v>641</v>
      </c>
      <c r="E154" s="529"/>
      <c r="F154" s="529"/>
      <c r="G154" s="529"/>
      <c r="H154" s="529"/>
      <c r="I154" s="529"/>
      <c r="J154" s="529"/>
      <c r="K154" s="529"/>
      <c r="L154" s="529"/>
      <c r="M154" s="529"/>
      <c r="N154" s="529"/>
      <c r="O154" s="529"/>
      <c r="P154" s="529"/>
      <c r="Q154" s="529"/>
      <c r="R154" s="529"/>
      <c r="S154" s="529"/>
      <c r="T154" s="529"/>
      <c r="U154" s="529"/>
      <c r="V154" s="529"/>
      <c r="W154" s="529"/>
      <c r="X154" s="529"/>
      <c r="Y154" s="529"/>
      <c r="Z154" s="529"/>
      <c r="AA154" s="529"/>
      <c r="AB154" s="529"/>
      <c r="AC154" s="529"/>
      <c r="AD154" s="529"/>
      <c r="AE154" s="529"/>
      <c r="AF154" s="529"/>
      <c r="AG154" s="529"/>
      <c r="AH154" s="529"/>
      <c r="AI154" s="529"/>
      <c r="AJ154" s="529"/>
      <c r="AK154" s="529"/>
      <c r="AL154" s="529"/>
      <c r="AM154" s="529"/>
      <c r="AN154" s="529"/>
      <c r="AO154" s="529"/>
      <c r="AP154" s="8"/>
      <c r="AQ154" s="8"/>
      <c r="AR154" s="5"/>
      <c r="AS154" s="5"/>
      <c r="AT154" s="5"/>
      <c r="AU154" s="5"/>
    </row>
    <row r="155" spans="1:47" ht="15.95" customHeight="1" x14ac:dyDescent="0.25">
      <c r="A155" s="5"/>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5"/>
      <c r="AS155" s="5"/>
      <c r="AT155" s="5"/>
      <c r="AU155" s="5"/>
    </row>
    <row r="156" spans="1:47" ht="15.95" customHeight="1" x14ac:dyDescent="0.25">
      <c r="A156" s="5"/>
      <c r="B156" s="8"/>
      <c r="C156" s="8"/>
      <c r="D156" s="524" t="s">
        <v>640</v>
      </c>
      <c r="E156" s="524"/>
      <c r="F156" s="524"/>
      <c r="G156" s="524"/>
      <c r="H156" s="524"/>
      <c r="I156" s="524"/>
      <c r="J156" s="524"/>
      <c r="K156" s="524"/>
      <c r="L156" s="524"/>
      <c r="M156" s="524"/>
      <c r="N156" s="524"/>
      <c r="O156" s="524"/>
      <c r="P156" s="524"/>
      <c r="Q156" s="524"/>
      <c r="R156" s="524"/>
      <c r="S156" s="524"/>
      <c r="T156" s="524"/>
      <c r="U156" s="524"/>
      <c r="V156" s="524"/>
      <c r="W156" s="524"/>
      <c r="X156" s="524"/>
      <c r="Y156" s="524"/>
      <c r="Z156" s="524"/>
      <c r="AA156" s="524"/>
      <c r="AB156" s="524"/>
      <c r="AC156" s="524"/>
      <c r="AD156" s="524"/>
      <c r="AE156" s="524"/>
      <c r="AF156" s="524"/>
      <c r="AG156" s="524"/>
      <c r="AH156" s="524"/>
      <c r="AI156" s="524"/>
      <c r="AJ156" s="524"/>
      <c r="AK156" s="524"/>
      <c r="AL156" s="524"/>
      <c r="AM156" s="524"/>
      <c r="AN156" s="524"/>
      <c r="AO156" s="524"/>
      <c r="AP156" s="8"/>
      <c r="AQ156" s="8"/>
      <c r="AR156" s="5"/>
      <c r="AS156" s="5"/>
      <c r="AT156" s="5"/>
      <c r="AU156" s="5"/>
    </row>
    <row r="157" spans="1:47" ht="15.95" customHeight="1" x14ac:dyDescent="0.25">
      <c r="A157" s="5"/>
      <c r="B157" s="8"/>
      <c r="C157" s="8"/>
      <c r="D157" s="524"/>
      <c r="E157" s="524"/>
      <c r="F157" s="524"/>
      <c r="G157" s="524"/>
      <c r="H157" s="524"/>
      <c r="I157" s="524"/>
      <c r="J157" s="524"/>
      <c r="K157" s="524"/>
      <c r="L157" s="524"/>
      <c r="M157" s="524"/>
      <c r="N157" s="524"/>
      <c r="O157" s="524"/>
      <c r="P157" s="524"/>
      <c r="Q157" s="524"/>
      <c r="R157" s="524"/>
      <c r="S157" s="524"/>
      <c r="T157" s="524"/>
      <c r="U157" s="524"/>
      <c r="V157" s="524"/>
      <c r="W157" s="524"/>
      <c r="X157" s="524"/>
      <c r="Y157" s="524"/>
      <c r="Z157" s="524"/>
      <c r="AA157" s="524"/>
      <c r="AB157" s="524"/>
      <c r="AC157" s="524"/>
      <c r="AD157" s="524"/>
      <c r="AE157" s="524"/>
      <c r="AF157" s="524"/>
      <c r="AG157" s="524"/>
      <c r="AH157" s="524"/>
      <c r="AI157" s="524"/>
      <c r="AJ157" s="524"/>
      <c r="AK157" s="524"/>
      <c r="AL157" s="524"/>
      <c r="AM157" s="524"/>
      <c r="AN157" s="524"/>
      <c r="AO157" s="524"/>
      <c r="AP157" s="8"/>
      <c r="AQ157" s="8"/>
      <c r="AR157" s="5"/>
      <c r="AS157" s="5"/>
      <c r="AT157" s="5"/>
      <c r="AU157" s="5"/>
    </row>
    <row r="158" spans="1:47" ht="15.95" customHeight="1" x14ac:dyDescent="0.25">
      <c r="A158" s="5"/>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5"/>
      <c r="AS158" s="5"/>
      <c r="AT158" s="5"/>
      <c r="AU158" s="5"/>
    </row>
    <row r="159" spans="1:47" ht="15.95" customHeight="1" x14ac:dyDescent="0.25">
      <c r="A159" s="5"/>
      <c r="B159" s="8"/>
      <c r="C159" s="8"/>
      <c r="D159" s="524" t="s">
        <v>173</v>
      </c>
      <c r="E159" s="524"/>
      <c r="F159" s="524"/>
      <c r="G159" s="524"/>
      <c r="H159" s="524"/>
      <c r="I159" s="524"/>
      <c r="J159" s="524"/>
      <c r="K159" s="524"/>
      <c r="L159" s="524"/>
      <c r="M159" s="524"/>
      <c r="N159" s="524"/>
      <c r="O159" s="524"/>
      <c r="P159" s="524"/>
      <c r="Q159" s="524"/>
      <c r="R159" s="524"/>
      <c r="S159" s="524"/>
      <c r="T159" s="524"/>
      <c r="U159" s="524"/>
      <c r="V159" s="524"/>
      <c r="W159" s="524"/>
      <c r="X159" s="524"/>
      <c r="Y159" s="524"/>
      <c r="Z159" s="524"/>
      <c r="AA159" s="524"/>
      <c r="AB159" s="524"/>
      <c r="AC159" s="524"/>
      <c r="AD159" s="524"/>
      <c r="AE159" s="524"/>
      <c r="AF159" s="524"/>
      <c r="AG159" s="524"/>
      <c r="AH159" s="524"/>
      <c r="AI159" s="524"/>
      <c r="AJ159" s="524"/>
      <c r="AK159" s="524"/>
      <c r="AL159" s="524"/>
      <c r="AM159" s="524"/>
      <c r="AN159" s="524"/>
      <c r="AO159" s="524"/>
      <c r="AP159" s="8"/>
      <c r="AQ159" s="8"/>
      <c r="AR159" s="5"/>
      <c r="AS159" s="5"/>
      <c r="AT159" s="5"/>
      <c r="AU159" s="5"/>
    </row>
    <row r="160" spans="1:47" ht="15.95" customHeight="1" x14ac:dyDescent="0.25">
      <c r="A160" s="5"/>
      <c r="B160" s="8"/>
      <c r="C160" s="8"/>
      <c r="D160" s="524"/>
      <c r="E160" s="524"/>
      <c r="F160" s="524"/>
      <c r="G160" s="524"/>
      <c r="H160" s="524"/>
      <c r="I160" s="524"/>
      <c r="J160" s="524"/>
      <c r="K160" s="524"/>
      <c r="L160" s="524"/>
      <c r="M160" s="524"/>
      <c r="N160" s="524"/>
      <c r="O160" s="524"/>
      <c r="P160" s="524"/>
      <c r="Q160" s="524"/>
      <c r="R160" s="524"/>
      <c r="S160" s="524"/>
      <c r="T160" s="524"/>
      <c r="U160" s="524"/>
      <c r="V160" s="524"/>
      <c r="W160" s="524"/>
      <c r="X160" s="524"/>
      <c r="Y160" s="524"/>
      <c r="Z160" s="524"/>
      <c r="AA160" s="524"/>
      <c r="AB160" s="524"/>
      <c r="AC160" s="524"/>
      <c r="AD160" s="524"/>
      <c r="AE160" s="524"/>
      <c r="AF160" s="524"/>
      <c r="AG160" s="524"/>
      <c r="AH160" s="524"/>
      <c r="AI160" s="524"/>
      <c r="AJ160" s="524"/>
      <c r="AK160" s="524"/>
      <c r="AL160" s="524"/>
      <c r="AM160" s="524"/>
      <c r="AN160" s="524"/>
      <c r="AO160" s="524"/>
      <c r="AP160" s="8"/>
      <c r="AQ160" s="8"/>
      <c r="AR160" s="5"/>
      <c r="AS160" s="5"/>
      <c r="AT160" s="5"/>
      <c r="AU160" s="5"/>
    </row>
    <row r="161" spans="1:47" ht="15.95" customHeight="1" x14ac:dyDescent="0.25">
      <c r="A161" s="5"/>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5"/>
      <c r="AS161" s="5"/>
      <c r="AT161" s="5"/>
      <c r="AU161" s="5"/>
    </row>
    <row r="162" spans="1:47" ht="15.95" customHeight="1" x14ac:dyDescent="0.25">
      <c r="A162" s="5"/>
      <c r="B162" s="8"/>
      <c r="C162" s="8"/>
      <c r="D162" s="524" t="s">
        <v>174</v>
      </c>
      <c r="E162" s="524"/>
      <c r="F162" s="524"/>
      <c r="G162" s="524"/>
      <c r="H162" s="524"/>
      <c r="I162" s="524"/>
      <c r="J162" s="524"/>
      <c r="K162" s="524"/>
      <c r="L162" s="524"/>
      <c r="M162" s="524"/>
      <c r="N162" s="524"/>
      <c r="O162" s="524"/>
      <c r="P162" s="524"/>
      <c r="Q162" s="524"/>
      <c r="R162" s="524"/>
      <c r="S162" s="524"/>
      <c r="T162" s="524"/>
      <c r="U162" s="524"/>
      <c r="V162" s="524"/>
      <c r="W162" s="524"/>
      <c r="X162" s="524"/>
      <c r="Y162" s="524"/>
      <c r="Z162" s="524"/>
      <c r="AA162" s="524"/>
      <c r="AB162" s="524"/>
      <c r="AC162" s="524"/>
      <c r="AD162" s="524"/>
      <c r="AE162" s="524"/>
      <c r="AF162" s="524"/>
      <c r="AG162" s="524"/>
      <c r="AH162" s="524"/>
      <c r="AI162" s="524"/>
      <c r="AJ162" s="524"/>
      <c r="AK162" s="524"/>
      <c r="AL162" s="524"/>
      <c r="AM162" s="524"/>
      <c r="AN162" s="524"/>
      <c r="AO162" s="524"/>
      <c r="AP162" s="8"/>
      <c r="AQ162" s="8"/>
      <c r="AR162" s="5"/>
      <c r="AS162" s="5"/>
      <c r="AT162" s="5"/>
      <c r="AU162" s="5"/>
    </row>
    <row r="163" spans="1:47" ht="15.95" customHeight="1" x14ac:dyDescent="0.25">
      <c r="A163" s="5"/>
      <c r="B163" s="8"/>
      <c r="C163" s="8"/>
      <c r="D163" s="524"/>
      <c r="E163" s="524"/>
      <c r="F163" s="524"/>
      <c r="G163" s="524"/>
      <c r="H163" s="524"/>
      <c r="I163" s="524"/>
      <c r="J163" s="524"/>
      <c r="K163" s="524"/>
      <c r="L163" s="524"/>
      <c r="M163" s="524"/>
      <c r="N163" s="524"/>
      <c r="O163" s="524"/>
      <c r="P163" s="524"/>
      <c r="Q163" s="524"/>
      <c r="R163" s="524"/>
      <c r="S163" s="524"/>
      <c r="T163" s="524"/>
      <c r="U163" s="524"/>
      <c r="V163" s="524"/>
      <c r="W163" s="524"/>
      <c r="X163" s="524"/>
      <c r="Y163" s="524"/>
      <c r="Z163" s="524"/>
      <c r="AA163" s="524"/>
      <c r="AB163" s="524"/>
      <c r="AC163" s="524"/>
      <c r="AD163" s="524"/>
      <c r="AE163" s="524"/>
      <c r="AF163" s="524"/>
      <c r="AG163" s="524"/>
      <c r="AH163" s="524"/>
      <c r="AI163" s="524"/>
      <c r="AJ163" s="524"/>
      <c r="AK163" s="524"/>
      <c r="AL163" s="524"/>
      <c r="AM163" s="524"/>
      <c r="AN163" s="524"/>
      <c r="AO163" s="524"/>
      <c r="AP163" s="8"/>
      <c r="AQ163" s="8"/>
      <c r="AR163" s="5"/>
      <c r="AS163" s="5"/>
      <c r="AT163" s="5"/>
      <c r="AU163" s="5"/>
    </row>
    <row r="164" spans="1:47" ht="15.95" customHeight="1" x14ac:dyDescent="0.25">
      <c r="A164" s="5"/>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5"/>
      <c r="AS164" s="5"/>
      <c r="AT164" s="5"/>
      <c r="AU164" s="5"/>
    </row>
    <row r="165" spans="1:47" ht="15.95" customHeight="1" x14ac:dyDescent="0.25">
      <c r="A165" s="5"/>
      <c r="B165" s="8"/>
      <c r="C165" s="8"/>
      <c r="D165" s="524" t="s">
        <v>495</v>
      </c>
      <c r="E165" s="524"/>
      <c r="F165" s="524"/>
      <c r="G165" s="524"/>
      <c r="H165" s="524"/>
      <c r="I165" s="524"/>
      <c r="J165" s="524"/>
      <c r="K165" s="524"/>
      <c r="L165" s="524"/>
      <c r="M165" s="524"/>
      <c r="N165" s="524"/>
      <c r="O165" s="524"/>
      <c r="P165" s="524"/>
      <c r="Q165" s="524"/>
      <c r="R165" s="524"/>
      <c r="S165" s="524"/>
      <c r="T165" s="524"/>
      <c r="U165" s="524"/>
      <c r="V165" s="524"/>
      <c r="W165" s="524"/>
      <c r="X165" s="524"/>
      <c r="Y165" s="524"/>
      <c r="Z165" s="524"/>
      <c r="AA165" s="524"/>
      <c r="AB165" s="524"/>
      <c r="AC165" s="524"/>
      <c r="AD165" s="524"/>
      <c r="AE165" s="524"/>
      <c r="AF165" s="524"/>
      <c r="AG165" s="524"/>
      <c r="AH165" s="524"/>
      <c r="AI165" s="524"/>
      <c r="AJ165" s="524"/>
      <c r="AK165" s="524"/>
      <c r="AL165" s="524"/>
      <c r="AM165" s="524"/>
      <c r="AN165" s="524"/>
      <c r="AO165" s="524"/>
      <c r="AP165" s="8"/>
      <c r="AQ165" s="8"/>
      <c r="AR165" s="5"/>
      <c r="AS165" s="5"/>
      <c r="AT165" s="5"/>
      <c r="AU165" s="5"/>
    </row>
    <row r="166" spans="1:47" ht="15.95" customHeight="1" x14ac:dyDescent="0.25">
      <c r="A166" s="5"/>
      <c r="B166" s="8"/>
      <c r="C166" s="8"/>
      <c r="D166" s="524"/>
      <c r="E166" s="524"/>
      <c r="F166" s="524"/>
      <c r="G166" s="524"/>
      <c r="H166" s="524"/>
      <c r="I166" s="524"/>
      <c r="J166" s="524"/>
      <c r="K166" s="524"/>
      <c r="L166" s="524"/>
      <c r="M166" s="524"/>
      <c r="N166" s="524"/>
      <c r="O166" s="524"/>
      <c r="P166" s="524"/>
      <c r="Q166" s="524"/>
      <c r="R166" s="524"/>
      <c r="S166" s="524"/>
      <c r="T166" s="524"/>
      <c r="U166" s="524"/>
      <c r="V166" s="524"/>
      <c r="W166" s="524"/>
      <c r="X166" s="524"/>
      <c r="Y166" s="524"/>
      <c r="Z166" s="524"/>
      <c r="AA166" s="524"/>
      <c r="AB166" s="524"/>
      <c r="AC166" s="524"/>
      <c r="AD166" s="524"/>
      <c r="AE166" s="524"/>
      <c r="AF166" s="524"/>
      <c r="AG166" s="524"/>
      <c r="AH166" s="524"/>
      <c r="AI166" s="524"/>
      <c r="AJ166" s="524"/>
      <c r="AK166" s="524"/>
      <c r="AL166" s="524"/>
      <c r="AM166" s="524"/>
      <c r="AN166" s="524"/>
      <c r="AO166" s="524"/>
      <c r="AP166" s="8"/>
      <c r="AQ166" s="8"/>
      <c r="AR166" s="5"/>
      <c r="AS166" s="5"/>
      <c r="AT166" s="5"/>
      <c r="AU166" s="5"/>
    </row>
    <row r="167" spans="1:47" ht="15.95" customHeight="1" x14ac:dyDescent="0.25">
      <c r="A167" s="5"/>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5"/>
      <c r="AS167" s="5"/>
      <c r="AT167" s="5"/>
      <c r="AU167" s="5"/>
    </row>
    <row r="168" spans="1:47" ht="15.95" customHeight="1" x14ac:dyDescent="0.25">
      <c r="A168" s="5"/>
      <c r="B168" s="8"/>
      <c r="C168" s="8"/>
      <c r="D168" s="529" t="s">
        <v>642</v>
      </c>
      <c r="E168" s="529"/>
      <c r="F168" s="529"/>
      <c r="G168" s="529"/>
      <c r="H168" s="529"/>
      <c r="I168" s="529"/>
      <c r="J168" s="529"/>
      <c r="K168" s="529"/>
      <c r="L168" s="529"/>
      <c r="M168" s="529"/>
      <c r="N168" s="529"/>
      <c r="O168" s="529"/>
      <c r="P168" s="529"/>
      <c r="Q168" s="529"/>
      <c r="R168" s="529"/>
      <c r="S168" s="529"/>
      <c r="T168" s="529"/>
      <c r="U168" s="529"/>
      <c r="V168" s="529"/>
      <c r="W168" s="529"/>
      <c r="X168" s="529"/>
      <c r="Y168" s="529"/>
      <c r="Z168" s="529"/>
      <c r="AA168" s="529"/>
      <c r="AB168" s="529"/>
      <c r="AC168" s="529"/>
      <c r="AD168" s="529"/>
      <c r="AE168" s="529"/>
      <c r="AF168" s="529"/>
      <c r="AG168" s="529"/>
      <c r="AH168" s="529"/>
      <c r="AI168" s="529"/>
      <c r="AJ168" s="529"/>
      <c r="AK168" s="529"/>
      <c r="AL168" s="529"/>
      <c r="AM168" s="529"/>
      <c r="AN168" s="529"/>
      <c r="AO168" s="529"/>
      <c r="AP168" s="8"/>
      <c r="AQ168" s="8"/>
      <c r="AR168" s="5"/>
      <c r="AS168" s="5"/>
      <c r="AT168" s="5"/>
      <c r="AU168" s="5"/>
    </row>
    <row r="169" spans="1:47" ht="15.95" customHeight="1" x14ac:dyDescent="0.25">
      <c r="A169" s="5"/>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5"/>
      <c r="AS169" s="5"/>
      <c r="AT169" s="5"/>
      <c r="AU169" s="5"/>
    </row>
    <row r="170" spans="1:47" ht="15.95" customHeight="1" x14ac:dyDescent="0.25">
      <c r="A170" s="5"/>
      <c r="B170" s="8"/>
      <c r="C170" s="8"/>
      <c r="D170" s="528" t="s">
        <v>175</v>
      </c>
      <c r="E170" s="528"/>
      <c r="F170" s="528"/>
      <c r="G170" s="528"/>
      <c r="H170" s="528"/>
      <c r="I170" s="528"/>
      <c r="J170" s="528"/>
      <c r="K170" s="52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5"/>
      <c r="AS170" s="5"/>
      <c r="AT170" s="5"/>
      <c r="AU170" s="5"/>
    </row>
    <row r="171" spans="1:47" ht="10.5" customHeight="1" x14ac:dyDescent="0.25">
      <c r="A171" s="5"/>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5"/>
      <c r="AS171" s="5"/>
      <c r="AT171" s="5"/>
      <c r="AU171" s="5"/>
    </row>
    <row r="172" spans="1:47" ht="15.95" customHeight="1" x14ac:dyDescent="0.25">
      <c r="A172" s="5"/>
      <c r="B172" s="8"/>
      <c r="C172" s="8"/>
      <c r="D172" s="8"/>
      <c r="E172" s="529" t="s">
        <v>176</v>
      </c>
      <c r="F172" s="529"/>
      <c r="G172" s="529"/>
      <c r="H172" s="529"/>
      <c r="I172" s="529"/>
      <c r="J172" s="529"/>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5"/>
      <c r="AS172" s="5"/>
      <c r="AT172" s="5"/>
      <c r="AU172" s="5"/>
    </row>
    <row r="173" spans="1:47" ht="15.95" customHeight="1" x14ac:dyDescent="0.25">
      <c r="A173" s="5"/>
      <c r="B173" s="8"/>
      <c r="C173" s="8"/>
      <c r="D173" s="8"/>
      <c r="E173" s="458" t="s">
        <v>177</v>
      </c>
      <c r="F173" s="458"/>
      <c r="G173" s="458"/>
      <c r="H173" s="458"/>
      <c r="I173" s="458"/>
      <c r="J173" s="458"/>
      <c r="K173" s="458"/>
      <c r="L173" s="458"/>
      <c r="M173" s="458"/>
      <c r="N173" s="458"/>
      <c r="O173" s="458"/>
      <c r="P173" s="458"/>
      <c r="Q173" s="458"/>
      <c r="R173" s="458"/>
      <c r="S173" s="458"/>
      <c r="T173" s="458"/>
      <c r="U173" s="458"/>
      <c r="V173" s="458"/>
      <c r="W173" s="458"/>
      <c r="X173" s="458"/>
      <c r="Y173" s="458"/>
      <c r="Z173" s="458"/>
      <c r="AA173" s="458"/>
      <c r="AB173" s="458"/>
      <c r="AC173" s="458"/>
      <c r="AD173" s="458"/>
      <c r="AE173" s="458"/>
      <c r="AF173" s="458"/>
      <c r="AG173" s="458"/>
      <c r="AH173" s="458"/>
      <c r="AI173" s="458"/>
      <c r="AJ173" s="458"/>
      <c r="AK173" s="458"/>
      <c r="AL173" s="458"/>
      <c r="AM173" s="458"/>
      <c r="AN173" s="458"/>
      <c r="AO173" s="458"/>
      <c r="AP173" s="8"/>
      <c r="AQ173" s="8"/>
      <c r="AR173" s="5"/>
      <c r="AS173" s="5"/>
      <c r="AT173" s="5"/>
      <c r="AU173" s="5"/>
    </row>
    <row r="174" spans="1:47" ht="10.5" customHeight="1" x14ac:dyDescent="0.25">
      <c r="A174" s="5"/>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5"/>
      <c r="AS174" s="5"/>
      <c r="AT174" s="5"/>
      <c r="AU174" s="5"/>
    </row>
    <row r="175" spans="1:47" ht="15.95" customHeight="1" x14ac:dyDescent="0.25">
      <c r="A175" s="5"/>
      <c r="B175" s="8"/>
      <c r="C175" s="8"/>
      <c r="D175" s="8"/>
      <c r="E175" s="458" t="s">
        <v>178</v>
      </c>
      <c r="F175" s="458"/>
      <c r="G175" s="458"/>
      <c r="H175" s="458"/>
      <c r="I175" s="458"/>
      <c r="J175" s="458"/>
      <c r="K175" s="458"/>
      <c r="L175" s="458"/>
      <c r="M175" s="458"/>
      <c r="N175" s="458"/>
      <c r="O175" s="458"/>
      <c r="P175" s="458"/>
      <c r="Q175" s="458"/>
      <c r="R175" s="458"/>
      <c r="S175" s="458"/>
      <c r="T175" s="458"/>
      <c r="U175" s="458"/>
      <c r="V175" s="458"/>
      <c r="W175" s="458"/>
      <c r="X175" s="458"/>
      <c r="Y175" s="458"/>
      <c r="Z175" s="458"/>
      <c r="AA175" s="458"/>
      <c r="AB175" s="458"/>
      <c r="AC175" s="458"/>
      <c r="AD175" s="458"/>
      <c r="AE175" s="458"/>
      <c r="AF175" s="458"/>
      <c r="AG175" s="458"/>
      <c r="AH175" s="458"/>
      <c r="AI175" s="458"/>
      <c r="AJ175" s="458"/>
      <c r="AK175" s="458"/>
      <c r="AL175" s="458"/>
      <c r="AM175" s="458"/>
      <c r="AN175" s="458"/>
      <c r="AO175" s="458"/>
      <c r="AP175" s="8"/>
      <c r="AQ175" s="8"/>
      <c r="AR175" s="5"/>
      <c r="AS175" s="5"/>
      <c r="AT175" s="5"/>
      <c r="AU175" s="5"/>
    </row>
    <row r="176" spans="1:47" ht="10.5" customHeight="1" x14ac:dyDescent="0.25">
      <c r="A176" s="5"/>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5"/>
      <c r="AS176" s="5"/>
      <c r="AT176" s="5"/>
      <c r="AU176" s="5"/>
    </row>
    <row r="177" spans="1:47" ht="15.95" customHeight="1" x14ac:dyDescent="0.25">
      <c r="A177" s="5"/>
      <c r="B177" s="8"/>
      <c r="C177" s="8"/>
      <c r="D177" s="8"/>
      <c r="E177" s="458" t="s">
        <v>179</v>
      </c>
      <c r="F177" s="458"/>
      <c r="G177" s="458"/>
      <c r="H177" s="458"/>
      <c r="I177" s="458"/>
      <c r="J177" s="458"/>
      <c r="K177" s="458"/>
      <c r="L177" s="458"/>
      <c r="M177" s="458"/>
      <c r="N177" s="458"/>
      <c r="O177" s="458"/>
      <c r="P177" s="458"/>
      <c r="Q177" s="458"/>
      <c r="R177" s="458"/>
      <c r="S177" s="458"/>
      <c r="T177" s="458"/>
      <c r="U177" s="458"/>
      <c r="V177" s="458"/>
      <c r="W177" s="458"/>
      <c r="X177" s="458"/>
      <c r="Y177" s="458"/>
      <c r="Z177" s="458"/>
      <c r="AA177" s="458"/>
      <c r="AB177" s="458"/>
      <c r="AC177" s="458"/>
      <c r="AD177" s="458"/>
      <c r="AE177" s="458"/>
      <c r="AF177" s="458"/>
      <c r="AG177" s="458"/>
      <c r="AH177" s="458"/>
      <c r="AI177" s="458"/>
      <c r="AJ177" s="458"/>
      <c r="AK177" s="458"/>
      <c r="AL177" s="458"/>
      <c r="AM177" s="458"/>
      <c r="AN177" s="458"/>
      <c r="AO177" s="458"/>
      <c r="AP177" s="8"/>
      <c r="AQ177" s="8"/>
      <c r="AR177" s="5"/>
      <c r="AS177" s="5"/>
      <c r="AT177" s="5"/>
      <c r="AU177" s="5"/>
    </row>
    <row r="178" spans="1:47" ht="15.95" customHeight="1" x14ac:dyDescent="0.25">
      <c r="A178" s="5"/>
      <c r="B178" s="8"/>
      <c r="C178" s="8"/>
      <c r="D178" s="8"/>
      <c r="E178" s="458" t="s">
        <v>643</v>
      </c>
      <c r="F178" s="458"/>
      <c r="G178" s="458"/>
      <c r="H178" s="458"/>
      <c r="I178" s="458"/>
      <c r="J178" s="458"/>
      <c r="K178" s="458"/>
      <c r="L178" s="458"/>
      <c r="M178" s="458"/>
      <c r="N178" s="458"/>
      <c r="O178" s="458"/>
      <c r="P178" s="458"/>
      <c r="Q178" s="458"/>
      <c r="R178" s="458"/>
      <c r="S178" s="458"/>
      <c r="T178" s="458"/>
      <c r="U178" s="458"/>
      <c r="V178" s="458"/>
      <c r="W178" s="458"/>
      <c r="X178" s="458"/>
      <c r="Y178" s="458"/>
      <c r="Z178" s="458"/>
      <c r="AA178" s="458"/>
      <c r="AB178" s="458"/>
      <c r="AC178" s="458"/>
      <c r="AD178" s="458"/>
      <c r="AE178" s="458"/>
      <c r="AF178" s="458"/>
      <c r="AG178" s="458"/>
      <c r="AH178" s="458"/>
      <c r="AI178" s="458"/>
      <c r="AJ178" s="458"/>
      <c r="AK178" s="458"/>
      <c r="AL178" s="458"/>
      <c r="AM178" s="458"/>
      <c r="AN178" s="458"/>
      <c r="AO178" s="458"/>
      <c r="AP178" s="8"/>
      <c r="AQ178" s="8"/>
      <c r="AR178" s="5"/>
      <c r="AS178" s="5"/>
      <c r="AT178" s="5"/>
      <c r="AU178" s="5"/>
    </row>
    <row r="179" spans="1:47" ht="10.5" customHeight="1" x14ac:dyDescent="0.25">
      <c r="A179" s="5"/>
      <c r="B179" s="8"/>
      <c r="C179" s="8"/>
      <c r="D179" s="8"/>
      <c r="E179" s="6"/>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5"/>
      <c r="AS179" s="5"/>
      <c r="AT179" s="5"/>
      <c r="AU179" s="5"/>
    </row>
    <row r="180" spans="1:47" ht="15.95" customHeight="1" x14ac:dyDescent="0.25">
      <c r="A180" s="5"/>
      <c r="B180" s="8"/>
      <c r="C180" s="8"/>
      <c r="D180" s="8"/>
      <c r="E180" s="458" t="s">
        <v>180</v>
      </c>
      <c r="F180" s="458"/>
      <c r="G180" s="458"/>
      <c r="H180" s="458"/>
      <c r="I180" s="458"/>
      <c r="J180" s="458"/>
      <c r="K180" s="458"/>
      <c r="L180" s="458"/>
      <c r="M180" s="458"/>
      <c r="N180" s="458"/>
      <c r="O180" s="458"/>
      <c r="P180" s="458"/>
      <c r="Q180" s="458"/>
      <c r="R180" s="458"/>
      <c r="S180" s="458"/>
      <c r="T180" s="458"/>
      <c r="U180" s="458"/>
      <c r="V180" s="458"/>
      <c r="W180" s="458"/>
      <c r="X180" s="458"/>
      <c r="Y180" s="458"/>
      <c r="Z180" s="458"/>
      <c r="AA180" s="458"/>
      <c r="AB180" s="458"/>
      <c r="AC180" s="458"/>
      <c r="AD180" s="458"/>
      <c r="AE180" s="458"/>
      <c r="AF180" s="458"/>
      <c r="AG180" s="458"/>
      <c r="AH180" s="458"/>
      <c r="AI180" s="458"/>
      <c r="AJ180" s="458"/>
      <c r="AK180" s="458"/>
      <c r="AL180" s="458"/>
      <c r="AM180" s="458"/>
      <c r="AN180" s="458"/>
      <c r="AO180" s="458"/>
      <c r="AP180" s="458"/>
      <c r="AQ180" s="8"/>
      <c r="AR180" s="50"/>
      <c r="AS180" s="50"/>
      <c r="AT180" s="50"/>
      <c r="AU180" s="50"/>
    </row>
    <row r="181" spans="1:47" ht="15.95" customHeight="1" x14ac:dyDescent="0.25">
      <c r="A181" s="5"/>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50"/>
      <c r="AS181" s="50"/>
      <c r="AT181" s="50"/>
      <c r="AU181" s="50"/>
    </row>
    <row r="182" spans="1:47" ht="15.95" customHeight="1" x14ac:dyDescent="0.25">
      <c r="A182" s="5"/>
      <c r="B182" s="8"/>
      <c r="C182" s="8"/>
      <c r="D182" s="8"/>
      <c r="E182" s="529" t="s">
        <v>181</v>
      </c>
      <c r="F182" s="529"/>
      <c r="G182" s="529"/>
      <c r="H182" s="529"/>
      <c r="I182" s="529"/>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50"/>
      <c r="AS182" s="50"/>
      <c r="AT182" s="50"/>
      <c r="AU182" s="50"/>
    </row>
    <row r="183" spans="1:47" ht="15.95" customHeight="1" x14ac:dyDescent="0.25">
      <c r="A183" s="5"/>
      <c r="B183" s="8"/>
      <c r="C183" s="8"/>
      <c r="D183" s="8"/>
      <c r="E183" s="548" t="s">
        <v>644</v>
      </c>
      <c r="F183" s="548"/>
      <c r="G183" s="548"/>
      <c r="H183" s="548"/>
      <c r="I183" s="548"/>
      <c r="J183" s="548"/>
      <c r="K183" s="548"/>
      <c r="L183" s="548"/>
      <c r="M183" s="548"/>
      <c r="N183" s="548"/>
      <c r="O183" s="548"/>
      <c r="P183" s="548"/>
      <c r="Q183" s="548"/>
      <c r="R183" s="548"/>
      <c r="S183" s="548"/>
      <c r="T183" s="548"/>
      <c r="U183" s="548"/>
      <c r="V183" s="548"/>
      <c r="W183" s="548"/>
      <c r="X183" s="548"/>
      <c r="Y183" s="548"/>
      <c r="Z183" s="548"/>
      <c r="AA183" s="548"/>
      <c r="AB183" s="548"/>
      <c r="AC183" s="548"/>
      <c r="AD183" s="548"/>
      <c r="AE183" s="548"/>
      <c r="AF183" s="548"/>
      <c r="AG183" s="548"/>
      <c r="AH183" s="548"/>
      <c r="AI183" s="548"/>
      <c r="AJ183" s="548"/>
      <c r="AK183" s="548"/>
      <c r="AL183" s="548"/>
      <c r="AM183" s="548"/>
      <c r="AN183" s="548"/>
      <c r="AO183" s="548"/>
      <c r="AP183" s="8"/>
      <c r="AQ183" s="8"/>
      <c r="AR183" s="50"/>
      <c r="AS183" s="50"/>
      <c r="AT183" s="50"/>
      <c r="AU183" s="50"/>
    </row>
    <row r="184" spans="1:47" ht="15.95" customHeight="1" x14ac:dyDescent="0.25">
      <c r="A184" s="5"/>
      <c r="B184" s="8"/>
      <c r="C184" s="8"/>
      <c r="D184" s="8"/>
      <c r="E184" s="548"/>
      <c r="F184" s="548"/>
      <c r="G184" s="548"/>
      <c r="H184" s="548"/>
      <c r="I184" s="548"/>
      <c r="J184" s="548"/>
      <c r="K184" s="548"/>
      <c r="L184" s="548"/>
      <c r="M184" s="548"/>
      <c r="N184" s="548"/>
      <c r="O184" s="548"/>
      <c r="P184" s="548"/>
      <c r="Q184" s="548"/>
      <c r="R184" s="548"/>
      <c r="S184" s="548"/>
      <c r="T184" s="548"/>
      <c r="U184" s="548"/>
      <c r="V184" s="548"/>
      <c r="W184" s="548"/>
      <c r="X184" s="548"/>
      <c r="Y184" s="548"/>
      <c r="Z184" s="548"/>
      <c r="AA184" s="548"/>
      <c r="AB184" s="548"/>
      <c r="AC184" s="548"/>
      <c r="AD184" s="548"/>
      <c r="AE184" s="548"/>
      <c r="AF184" s="548"/>
      <c r="AG184" s="548"/>
      <c r="AH184" s="548"/>
      <c r="AI184" s="548"/>
      <c r="AJ184" s="548"/>
      <c r="AK184" s="548"/>
      <c r="AL184" s="548"/>
      <c r="AM184" s="548"/>
      <c r="AN184" s="548"/>
      <c r="AO184" s="548"/>
      <c r="AP184" s="8"/>
      <c r="AQ184" s="8"/>
      <c r="AR184" s="50"/>
      <c r="AS184" s="50"/>
      <c r="AT184" s="50"/>
      <c r="AU184" s="50"/>
    </row>
    <row r="185" spans="1:47" ht="15.95" customHeight="1" x14ac:dyDescent="0.25">
      <c r="A185" s="5"/>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50"/>
      <c r="AS185" s="50"/>
      <c r="AT185" s="50"/>
      <c r="AU185" s="50"/>
    </row>
    <row r="186" spans="1:47" ht="15.95" customHeight="1" x14ac:dyDescent="0.25">
      <c r="A186" s="5"/>
      <c r="B186" s="8"/>
      <c r="C186" s="8"/>
      <c r="D186" s="8"/>
      <c r="E186" s="6"/>
      <c r="F186" s="6"/>
      <c r="G186" s="525" t="s">
        <v>182</v>
      </c>
      <c r="H186" s="525"/>
      <c r="I186" s="525"/>
      <c r="J186" s="525"/>
      <c r="K186" s="525"/>
      <c r="L186" s="525"/>
      <c r="M186" s="525"/>
      <c r="N186" s="525"/>
      <c r="O186" s="525" t="s">
        <v>192</v>
      </c>
      <c r="P186" s="525"/>
      <c r="Q186" s="525"/>
      <c r="R186" s="525"/>
      <c r="S186" s="525"/>
      <c r="T186" s="525"/>
      <c r="U186" s="525"/>
      <c r="V186" s="525"/>
      <c r="W186" s="525"/>
      <c r="X186" s="525"/>
      <c r="Y186" s="525"/>
      <c r="Z186" s="525" t="s">
        <v>187</v>
      </c>
      <c r="AA186" s="525"/>
      <c r="AB186" s="525"/>
      <c r="AC186" s="525"/>
      <c r="AD186" s="525"/>
      <c r="AE186" s="525"/>
      <c r="AF186" s="525"/>
      <c r="AG186" s="6"/>
      <c r="AH186" s="6"/>
      <c r="AI186" s="6"/>
      <c r="AJ186" s="6"/>
      <c r="AK186" s="6"/>
      <c r="AL186" s="6"/>
      <c r="AM186" s="6"/>
      <c r="AN186" s="6"/>
      <c r="AO186" s="6"/>
      <c r="AP186" s="6"/>
      <c r="AQ186" s="6"/>
      <c r="AR186" s="50"/>
      <c r="AS186" s="50"/>
      <c r="AT186" s="50"/>
      <c r="AU186" s="50"/>
    </row>
    <row r="187" spans="1:47" ht="15.95" customHeight="1" x14ac:dyDescent="0.25">
      <c r="A187" s="5"/>
      <c r="B187" s="8"/>
      <c r="C187" s="8"/>
      <c r="D187" s="8"/>
      <c r="E187" s="6"/>
      <c r="F187" s="6"/>
      <c r="G187" s="525" t="s">
        <v>204</v>
      </c>
      <c r="H187" s="525"/>
      <c r="I187" s="530" t="s">
        <v>184</v>
      </c>
      <c r="J187" s="530"/>
      <c r="K187" s="530"/>
      <c r="L187" s="530"/>
      <c r="M187" s="530"/>
      <c r="N187" s="530"/>
      <c r="O187" s="531">
        <v>0.05</v>
      </c>
      <c r="P187" s="531"/>
      <c r="Q187" s="531"/>
      <c r="R187" s="531"/>
      <c r="S187" s="531"/>
      <c r="T187" s="531"/>
      <c r="U187" s="531"/>
      <c r="V187" s="531"/>
      <c r="W187" s="531"/>
      <c r="X187" s="531"/>
      <c r="Y187" s="531"/>
      <c r="Z187" s="530" t="s">
        <v>188</v>
      </c>
      <c r="AA187" s="530"/>
      <c r="AB187" s="530"/>
      <c r="AC187" s="530"/>
      <c r="AD187" s="530"/>
      <c r="AE187" s="530"/>
      <c r="AF187" s="530"/>
      <c r="AG187" s="6"/>
      <c r="AH187" s="6"/>
      <c r="AI187" s="6"/>
      <c r="AJ187" s="6"/>
      <c r="AK187" s="6"/>
      <c r="AL187" s="6"/>
      <c r="AM187" s="6"/>
      <c r="AN187" s="6"/>
      <c r="AO187" s="6"/>
      <c r="AP187" s="6"/>
      <c r="AQ187" s="6"/>
      <c r="AR187" s="50"/>
      <c r="AS187" s="50"/>
      <c r="AT187" s="50"/>
      <c r="AU187" s="50"/>
    </row>
    <row r="188" spans="1:47" ht="15.95" customHeight="1" x14ac:dyDescent="0.25">
      <c r="A188" s="5"/>
      <c r="B188" s="8"/>
      <c r="C188" s="8"/>
      <c r="D188" s="8"/>
      <c r="E188" s="6"/>
      <c r="F188" s="6"/>
      <c r="G188" s="525" t="s">
        <v>205</v>
      </c>
      <c r="H188" s="525"/>
      <c r="I188" s="530" t="s">
        <v>185</v>
      </c>
      <c r="J188" s="530"/>
      <c r="K188" s="530"/>
      <c r="L188" s="530"/>
      <c r="M188" s="530"/>
      <c r="N188" s="530"/>
      <c r="O188" s="531" t="s">
        <v>191</v>
      </c>
      <c r="P188" s="531"/>
      <c r="Q188" s="531"/>
      <c r="R188" s="531"/>
      <c r="S188" s="531"/>
      <c r="T188" s="531"/>
      <c r="U188" s="531"/>
      <c r="V188" s="531"/>
      <c r="W188" s="531"/>
      <c r="X188" s="531"/>
      <c r="Y188" s="531"/>
      <c r="Z188" s="530" t="s">
        <v>189</v>
      </c>
      <c r="AA188" s="530"/>
      <c r="AB188" s="530"/>
      <c r="AC188" s="530"/>
      <c r="AD188" s="530"/>
      <c r="AE188" s="530"/>
      <c r="AF188" s="530"/>
      <c r="AG188" s="6"/>
      <c r="AH188" s="6"/>
      <c r="AI188" s="6"/>
      <c r="AJ188" s="6"/>
      <c r="AK188" s="6"/>
      <c r="AL188" s="6"/>
      <c r="AM188" s="6"/>
      <c r="AN188" s="6"/>
      <c r="AO188" s="6"/>
      <c r="AP188" s="6"/>
      <c r="AQ188" s="6"/>
      <c r="AR188" s="50"/>
      <c r="AS188" s="50"/>
      <c r="AT188" s="50"/>
      <c r="AU188" s="50"/>
    </row>
    <row r="189" spans="1:47" ht="15.95" customHeight="1" x14ac:dyDescent="0.25">
      <c r="A189" s="5"/>
      <c r="B189" s="8"/>
      <c r="C189" s="8"/>
      <c r="D189" s="8"/>
      <c r="E189" s="6"/>
      <c r="F189" s="6"/>
      <c r="G189" s="525" t="s">
        <v>206</v>
      </c>
      <c r="H189" s="525"/>
      <c r="I189" s="530" t="s">
        <v>183</v>
      </c>
      <c r="J189" s="530"/>
      <c r="K189" s="530"/>
      <c r="L189" s="530"/>
      <c r="M189" s="530"/>
      <c r="N189" s="530"/>
      <c r="O189" s="531" t="s">
        <v>193</v>
      </c>
      <c r="P189" s="531"/>
      <c r="Q189" s="531"/>
      <c r="R189" s="531"/>
      <c r="S189" s="531"/>
      <c r="T189" s="531"/>
      <c r="U189" s="531"/>
      <c r="V189" s="531"/>
      <c r="W189" s="531"/>
      <c r="X189" s="531"/>
      <c r="Y189" s="531"/>
      <c r="Z189" s="530" t="s">
        <v>190</v>
      </c>
      <c r="AA189" s="530"/>
      <c r="AB189" s="530"/>
      <c r="AC189" s="530"/>
      <c r="AD189" s="530"/>
      <c r="AE189" s="530"/>
      <c r="AF189" s="530"/>
      <c r="AG189" s="6"/>
      <c r="AH189" s="6"/>
      <c r="AI189" s="6"/>
      <c r="AJ189" s="6"/>
      <c r="AK189" s="6"/>
      <c r="AL189" s="6"/>
      <c r="AM189" s="6"/>
      <c r="AN189" s="6"/>
      <c r="AO189" s="6"/>
      <c r="AP189" s="6"/>
      <c r="AQ189" s="6"/>
      <c r="AR189" s="50"/>
      <c r="AS189" s="50"/>
      <c r="AT189" s="50"/>
      <c r="AU189" s="50"/>
    </row>
    <row r="190" spans="1:47" ht="15.95" customHeight="1" x14ac:dyDescent="0.25">
      <c r="A190" s="5"/>
      <c r="B190" s="8"/>
      <c r="C190" s="8"/>
      <c r="D190" s="8"/>
      <c r="E190" s="6"/>
      <c r="F190" s="6"/>
      <c r="G190" s="525" t="s">
        <v>207</v>
      </c>
      <c r="H190" s="525"/>
      <c r="I190" s="530" t="s">
        <v>186</v>
      </c>
      <c r="J190" s="530"/>
      <c r="K190" s="530"/>
      <c r="L190" s="530"/>
      <c r="M190" s="530"/>
      <c r="N190" s="530"/>
      <c r="O190" s="531" t="s">
        <v>194</v>
      </c>
      <c r="P190" s="531"/>
      <c r="Q190" s="531"/>
      <c r="R190" s="531"/>
      <c r="S190" s="531"/>
      <c r="T190" s="531"/>
      <c r="U190" s="531"/>
      <c r="V190" s="531"/>
      <c r="W190" s="531"/>
      <c r="X190" s="531"/>
      <c r="Y190" s="531"/>
      <c r="Z190" s="530"/>
      <c r="AA190" s="530"/>
      <c r="AB190" s="530"/>
      <c r="AC190" s="530"/>
      <c r="AD190" s="530"/>
      <c r="AE190" s="530"/>
      <c r="AF190" s="530"/>
      <c r="AG190" s="6"/>
      <c r="AH190" s="6"/>
      <c r="AI190" s="6"/>
      <c r="AJ190" s="6"/>
      <c r="AK190" s="6"/>
      <c r="AL190" s="6"/>
      <c r="AM190" s="6"/>
      <c r="AN190" s="6"/>
      <c r="AO190" s="6"/>
      <c r="AP190" s="6"/>
      <c r="AQ190" s="6"/>
      <c r="AR190" s="50"/>
      <c r="AS190" s="50"/>
      <c r="AT190" s="50"/>
      <c r="AU190" s="50"/>
    </row>
    <row r="191" spans="1:47" ht="15.95" customHeight="1" x14ac:dyDescent="0.25">
      <c r="A191" s="5"/>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50"/>
      <c r="AS191" s="50"/>
      <c r="AT191" s="50"/>
      <c r="AU191" s="50"/>
    </row>
    <row r="192" spans="1:47" ht="15.95" customHeight="1" x14ac:dyDescent="0.25">
      <c r="A192" s="5"/>
      <c r="B192" s="8"/>
      <c r="C192" s="8"/>
      <c r="D192" s="8"/>
      <c r="E192" s="6"/>
      <c r="F192" s="6"/>
      <c r="G192" s="458" t="s">
        <v>645</v>
      </c>
      <c r="H192" s="458"/>
      <c r="I192" s="458"/>
      <c r="J192" s="458"/>
      <c r="K192" s="458"/>
      <c r="L192" s="458"/>
      <c r="M192" s="458"/>
      <c r="N192" s="458"/>
      <c r="O192" s="458"/>
      <c r="P192" s="458"/>
      <c r="Q192" s="8"/>
      <c r="R192" s="8"/>
      <c r="S192" s="8"/>
      <c r="T192" s="8"/>
      <c r="U192" s="8"/>
      <c r="V192" s="8"/>
      <c r="W192" s="6"/>
      <c r="X192" s="458" t="s">
        <v>200</v>
      </c>
      <c r="Y192" s="458"/>
      <c r="Z192" s="458"/>
      <c r="AA192" s="458"/>
      <c r="AB192" s="458"/>
      <c r="AC192" s="458"/>
      <c r="AD192" s="458"/>
      <c r="AE192" s="458"/>
      <c r="AF192" s="458"/>
      <c r="AG192" s="458"/>
      <c r="AH192" s="6"/>
      <c r="AI192" s="6"/>
      <c r="AJ192" s="6"/>
      <c r="AK192" s="6"/>
      <c r="AL192" s="6"/>
      <c r="AM192" s="6"/>
      <c r="AN192" s="6"/>
      <c r="AO192" s="6"/>
      <c r="AP192" s="6"/>
      <c r="AQ192" s="6"/>
      <c r="AR192" s="50"/>
      <c r="AS192" s="50"/>
      <c r="AT192" s="50"/>
      <c r="AU192" s="50"/>
    </row>
    <row r="193" spans="1:47" ht="15.95" customHeight="1" x14ac:dyDescent="0.25">
      <c r="A193" s="5"/>
      <c r="B193" s="8"/>
      <c r="C193" s="8"/>
      <c r="D193" s="8"/>
      <c r="E193" s="6"/>
      <c r="F193" s="6"/>
      <c r="G193" s="458" t="s">
        <v>195</v>
      </c>
      <c r="H193" s="458"/>
      <c r="I193" s="458"/>
      <c r="J193" s="458"/>
      <c r="K193" s="458"/>
      <c r="L193" s="458"/>
      <c r="M193" s="458"/>
      <c r="N193" s="458"/>
      <c r="O193" s="458"/>
      <c r="P193" s="458"/>
      <c r="Q193" s="8"/>
      <c r="R193" s="8"/>
      <c r="S193" s="8"/>
      <c r="T193" s="8"/>
      <c r="U193" s="8"/>
      <c r="V193" s="8"/>
      <c r="W193" s="6"/>
      <c r="X193" s="458" t="s">
        <v>196</v>
      </c>
      <c r="Y193" s="458"/>
      <c r="Z193" s="458"/>
      <c r="AA193" s="458"/>
      <c r="AB193" s="458"/>
      <c r="AC193" s="458"/>
      <c r="AD193" s="458"/>
      <c r="AE193" s="458"/>
      <c r="AF193" s="458"/>
      <c r="AG193" s="458"/>
      <c r="AH193" s="6"/>
      <c r="AI193" s="6"/>
      <c r="AJ193" s="6"/>
      <c r="AK193" s="6"/>
      <c r="AL193" s="6"/>
      <c r="AM193" s="6"/>
      <c r="AN193" s="6"/>
      <c r="AO193" s="6"/>
      <c r="AP193" s="6"/>
      <c r="AQ193" s="6"/>
      <c r="AR193" s="50"/>
      <c r="AS193" s="50"/>
      <c r="AT193" s="50"/>
      <c r="AU193" s="50"/>
    </row>
    <row r="194" spans="1:47" ht="15.95" customHeight="1" x14ac:dyDescent="0.25">
      <c r="A194" s="5"/>
      <c r="B194" s="8"/>
      <c r="C194" s="8"/>
      <c r="D194" s="8"/>
      <c r="E194" s="6"/>
      <c r="F194" s="6"/>
      <c r="G194" s="458" t="s">
        <v>201</v>
      </c>
      <c r="H194" s="458"/>
      <c r="I194" s="458"/>
      <c r="J194" s="458"/>
      <c r="K194" s="458"/>
      <c r="L194" s="458"/>
      <c r="M194" s="458"/>
      <c r="N194" s="458"/>
      <c r="O194" s="458"/>
      <c r="P194" s="458"/>
      <c r="Q194" s="8"/>
      <c r="R194" s="8"/>
      <c r="S194" s="8"/>
      <c r="T194" s="8"/>
      <c r="U194" s="8"/>
      <c r="V194" s="8"/>
      <c r="W194" s="6"/>
      <c r="X194" s="458" t="s">
        <v>199</v>
      </c>
      <c r="Y194" s="458"/>
      <c r="Z194" s="458"/>
      <c r="AA194" s="458"/>
      <c r="AB194" s="458"/>
      <c r="AC194" s="458"/>
      <c r="AD194" s="458"/>
      <c r="AE194" s="458"/>
      <c r="AF194" s="458"/>
      <c r="AG194" s="458"/>
      <c r="AH194" s="6"/>
      <c r="AI194" s="6"/>
      <c r="AJ194" s="6"/>
      <c r="AK194" s="6"/>
      <c r="AL194" s="6"/>
      <c r="AM194" s="6"/>
      <c r="AN194" s="6"/>
      <c r="AO194" s="6"/>
      <c r="AP194" s="6"/>
      <c r="AQ194" s="6"/>
      <c r="AR194" s="50"/>
      <c r="AS194" s="50"/>
      <c r="AT194" s="50"/>
      <c r="AU194" s="50"/>
    </row>
    <row r="195" spans="1:47" ht="15.95" customHeight="1" x14ac:dyDescent="0.25">
      <c r="A195" s="5"/>
      <c r="B195" s="8"/>
      <c r="C195" s="8"/>
      <c r="D195" s="8"/>
      <c r="E195" s="6"/>
      <c r="F195" s="6"/>
      <c r="G195" s="458" t="s">
        <v>202</v>
      </c>
      <c r="H195" s="458"/>
      <c r="I195" s="458"/>
      <c r="J195" s="458"/>
      <c r="K195" s="458"/>
      <c r="L195" s="458"/>
      <c r="M195" s="458"/>
      <c r="N195" s="458"/>
      <c r="O195" s="458"/>
      <c r="P195" s="458"/>
      <c r="Q195" s="8"/>
      <c r="R195" s="8"/>
      <c r="S195" s="8"/>
      <c r="T195" s="8"/>
      <c r="U195" s="8"/>
      <c r="V195" s="8"/>
      <c r="W195" s="6"/>
      <c r="X195" s="458" t="s">
        <v>198</v>
      </c>
      <c r="Y195" s="458"/>
      <c r="Z195" s="458"/>
      <c r="AA195" s="458"/>
      <c r="AB195" s="458"/>
      <c r="AC195" s="458"/>
      <c r="AD195" s="458"/>
      <c r="AE195" s="458"/>
      <c r="AF195" s="458"/>
      <c r="AG195" s="458"/>
      <c r="AH195" s="6"/>
      <c r="AI195" s="6"/>
      <c r="AJ195" s="6"/>
      <c r="AK195" s="6"/>
      <c r="AL195" s="6"/>
      <c r="AM195" s="6"/>
      <c r="AN195" s="6"/>
      <c r="AO195" s="6"/>
      <c r="AP195" s="6"/>
      <c r="AQ195" s="6"/>
      <c r="AR195" s="50"/>
      <c r="AS195" s="50"/>
      <c r="AT195" s="50"/>
      <c r="AU195" s="50"/>
    </row>
    <row r="196" spans="1:47" ht="15.95" customHeight="1" x14ac:dyDescent="0.25">
      <c r="A196" s="5"/>
      <c r="B196" s="8"/>
      <c r="C196" s="8"/>
      <c r="D196" s="8"/>
      <c r="E196" s="6"/>
      <c r="F196" s="6"/>
      <c r="G196" s="458" t="s">
        <v>203</v>
      </c>
      <c r="H196" s="458"/>
      <c r="I196" s="458"/>
      <c r="J196" s="458"/>
      <c r="K196" s="458"/>
      <c r="L196" s="458"/>
      <c r="M196" s="458"/>
      <c r="N196" s="458"/>
      <c r="O196" s="458"/>
      <c r="P196" s="458"/>
      <c r="Q196" s="8"/>
      <c r="R196" s="8"/>
      <c r="S196" s="8"/>
      <c r="T196" s="8"/>
      <c r="U196" s="8"/>
      <c r="V196" s="8"/>
      <c r="W196" s="6"/>
      <c r="X196" s="458" t="s">
        <v>197</v>
      </c>
      <c r="Y196" s="458"/>
      <c r="Z196" s="458"/>
      <c r="AA196" s="458"/>
      <c r="AB196" s="458"/>
      <c r="AC196" s="458"/>
      <c r="AD196" s="458"/>
      <c r="AE196" s="458"/>
      <c r="AF196" s="458"/>
      <c r="AG196" s="458"/>
      <c r="AH196" s="6"/>
      <c r="AI196" s="6"/>
      <c r="AJ196" s="6"/>
      <c r="AK196" s="6"/>
      <c r="AL196" s="6"/>
      <c r="AM196" s="6"/>
      <c r="AN196" s="6"/>
      <c r="AO196" s="6"/>
      <c r="AP196" s="6"/>
      <c r="AQ196" s="6"/>
      <c r="AR196" s="50"/>
      <c r="AS196" s="50"/>
      <c r="AT196" s="50"/>
      <c r="AU196" s="50"/>
    </row>
    <row r="197" spans="1:47" ht="15.95" customHeight="1" thickBot="1" x14ac:dyDescent="0.3">
      <c r="A197" s="5"/>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50"/>
      <c r="AS197" s="50"/>
      <c r="AT197" s="50"/>
      <c r="AU197" s="50"/>
    </row>
    <row r="198" spans="1:47" ht="15.95" customHeight="1" x14ac:dyDescent="0.25">
      <c r="A198" s="5"/>
      <c r="B198" s="8"/>
      <c r="C198" s="532" t="s">
        <v>634</v>
      </c>
      <c r="D198" s="533"/>
      <c r="E198" s="533"/>
      <c r="F198" s="533"/>
      <c r="G198" s="533"/>
      <c r="H198" s="533"/>
      <c r="I198" s="533"/>
      <c r="J198" s="533"/>
      <c r="K198" s="533"/>
      <c r="L198" s="533"/>
      <c r="M198" s="533"/>
      <c r="N198" s="533"/>
      <c r="O198" s="533"/>
      <c r="P198" s="533"/>
      <c r="Q198" s="533"/>
      <c r="R198" s="533"/>
      <c r="S198" s="533"/>
      <c r="T198" s="533"/>
      <c r="U198" s="533"/>
      <c r="V198" s="533"/>
      <c r="W198" s="533"/>
      <c r="X198" s="533"/>
      <c r="Y198" s="533"/>
      <c r="Z198" s="533"/>
      <c r="AA198" s="533"/>
      <c r="AB198" s="533"/>
      <c r="AC198" s="533"/>
      <c r="AD198" s="533"/>
      <c r="AE198" s="533"/>
      <c r="AF198" s="533"/>
      <c r="AG198" s="533"/>
      <c r="AH198" s="533"/>
      <c r="AI198" s="533"/>
      <c r="AJ198" s="533"/>
      <c r="AK198" s="45"/>
      <c r="AL198" s="45"/>
      <c r="AM198" s="45"/>
      <c r="AN198" s="45"/>
      <c r="AO198" s="45"/>
      <c r="AP198" s="46"/>
      <c r="AQ198" s="8"/>
      <c r="AR198" s="50"/>
      <c r="AS198" s="50"/>
      <c r="AT198" s="50"/>
      <c r="AU198" s="50"/>
    </row>
    <row r="199" spans="1:47" ht="15.95" customHeight="1" x14ac:dyDescent="0.25">
      <c r="A199" s="5"/>
      <c r="B199" s="8"/>
      <c r="C199" s="534"/>
      <c r="D199" s="535"/>
      <c r="E199" s="535"/>
      <c r="F199" s="535"/>
      <c r="G199" s="535"/>
      <c r="H199" s="535"/>
      <c r="I199" s="535"/>
      <c r="J199" s="535"/>
      <c r="K199" s="535"/>
      <c r="L199" s="535"/>
      <c r="M199" s="535"/>
      <c r="N199" s="535"/>
      <c r="O199" s="535"/>
      <c r="P199" s="535"/>
      <c r="Q199" s="535"/>
      <c r="R199" s="535"/>
      <c r="S199" s="535"/>
      <c r="T199" s="535"/>
      <c r="U199" s="535"/>
      <c r="V199" s="535"/>
      <c r="W199" s="535"/>
      <c r="X199" s="535"/>
      <c r="Y199" s="535"/>
      <c r="Z199" s="535"/>
      <c r="AA199" s="535"/>
      <c r="AB199" s="535"/>
      <c r="AC199" s="535"/>
      <c r="AD199" s="535"/>
      <c r="AE199" s="535"/>
      <c r="AF199" s="535"/>
      <c r="AG199" s="535"/>
      <c r="AH199" s="535"/>
      <c r="AI199" s="535"/>
      <c r="AJ199" s="535"/>
      <c r="AK199" s="53"/>
      <c r="AL199" s="53"/>
      <c r="AM199" s="457"/>
      <c r="AN199" s="457"/>
      <c r="AO199" s="457"/>
      <c r="AP199" s="47"/>
      <c r="AQ199" s="8"/>
      <c r="AR199" s="50"/>
      <c r="AS199" s="50"/>
      <c r="AT199" s="50"/>
      <c r="AU199" s="50"/>
    </row>
    <row r="200" spans="1:47" ht="15.95" customHeight="1" x14ac:dyDescent="0.25">
      <c r="A200" s="5"/>
      <c r="B200" s="8"/>
      <c r="C200" s="534"/>
      <c r="D200" s="535"/>
      <c r="E200" s="535"/>
      <c r="F200" s="535"/>
      <c r="G200" s="535"/>
      <c r="H200" s="535"/>
      <c r="I200" s="535"/>
      <c r="J200" s="535"/>
      <c r="K200" s="535"/>
      <c r="L200" s="535"/>
      <c r="M200" s="535"/>
      <c r="N200" s="535"/>
      <c r="O200" s="535"/>
      <c r="P200" s="535"/>
      <c r="Q200" s="535"/>
      <c r="R200" s="535"/>
      <c r="S200" s="535"/>
      <c r="T200" s="535"/>
      <c r="U200" s="535"/>
      <c r="V200" s="535"/>
      <c r="W200" s="535"/>
      <c r="X200" s="535"/>
      <c r="Y200" s="535"/>
      <c r="Z200" s="535"/>
      <c r="AA200" s="535"/>
      <c r="AB200" s="535"/>
      <c r="AC200" s="535"/>
      <c r="AD200" s="535"/>
      <c r="AE200" s="535"/>
      <c r="AF200" s="535"/>
      <c r="AG200" s="535"/>
      <c r="AH200" s="535"/>
      <c r="AI200" s="535"/>
      <c r="AJ200" s="535"/>
      <c r="AK200" s="53"/>
      <c r="AL200" s="477"/>
      <c r="AM200" s="477"/>
      <c r="AN200" s="477"/>
      <c r="AO200" s="6"/>
      <c r="AP200" s="47"/>
      <c r="AQ200" s="8"/>
      <c r="AU200" s="50"/>
    </row>
    <row r="201" spans="1:47" ht="15.95" customHeight="1" thickBot="1" x14ac:dyDescent="0.3">
      <c r="A201" s="5"/>
      <c r="B201" s="8"/>
      <c r="C201" s="536"/>
      <c r="D201" s="537"/>
      <c r="E201" s="537"/>
      <c r="F201" s="537"/>
      <c r="G201" s="537"/>
      <c r="H201" s="537"/>
      <c r="I201" s="537"/>
      <c r="J201" s="537"/>
      <c r="K201" s="537"/>
      <c r="L201" s="537"/>
      <c r="M201" s="537"/>
      <c r="N201" s="537"/>
      <c r="O201" s="537"/>
      <c r="P201" s="537"/>
      <c r="Q201" s="537"/>
      <c r="R201" s="537"/>
      <c r="S201" s="537"/>
      <c r="T201" s="537"/>
      <c r="U201" s="537"/>
      <c r="V201" s="537"/>
      <c r="W201" s="537"/>
      <c r="X201" s="537"/>
      <c r="Y201" s="537"/>
      <c r="Z201" s="537"/>
      <c r="AA201" s="537"/>
      <c r="AB201" s="537"/>
      <c r="AC201" s="537"/>
      <c r="AD201" s="537"/>
      <c r="AE201" s="537"/>
      <c r="AF201" s="537"/>
      <c r="AG201" s="537"/>
      <c r="AH201" s="537"/>
      <c r="AI201" s="537"/>
      <c r="AJ201" s="537"/>
      <c r="AK201" s="48"/>
      <c r="AL201" s="215"/>
      <c r="AM201" s="48"/>
      <c r="AN201" s="48"/>
      <c r="AO201" s="48"/>
      <c r="AP201" s="49"/>
      <c r="AQ201" s="8"/>
      <c r="AR201" s="50"/>
      <c r="AS201" s="50"/>
      <c r="AT201" s="50"/>
      <c r="AU201" s="50"/>
    </row>
    <row r="202" spans="1:47" ht="15.95" customHeight="1" x14ac:dyDescent="0.25">
      <c r="A202" s="5"/>
      <c r="B202" s="8"/>
      <c r="C202" s="8"/>
      <c r="D202" s="8"/>
      <c r="E202" s="8"/>
      <c r="F202" s="8"/>
      <c r="G202" s="8"/>
      <c r="H202" s="8"/>
      <c r="I202" s="8"/>
      <c r="J202" s="8"/>
      <c r="K202" s="8"/>
      <c r="L202" s="8"/>
      <c r="M202" s="8"/>
      <c r="N202" s="8"/>
      <c r="O202" s="8"/>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50"/>
      <c r="AS202" s="50"/>
      <c r="AT202" s="50"/>
      <c r="AU202" s="50"/>
    </row>
    <row r="203" spans="1:47" ht="15.95" customHeight="1" x14ac:dyDescent="0.25">
      <c r="A203" s="5"/>
      <c r="B203" s="8"/>
      <c r="C203" s="8"/>
      <c r="D203" s="523" t="s">
        <v>104</v>
      </c>
      <c r="E203" s="523"/>
      <c r="F203" s="523"/>
      <c r="G203" s="523"/>
      <c r="H203" s="426" t="str">
        <f>IF(AL200="oui",Notes!B77,CONCATENATE(Notes!B77,Notes!B79))</f>
        <v>Pour passer votre commande d'alcool veuillez tout d'abord accepter les termes du présent contrat</v>
      </c>
      <c r="I203" s="426"/>
      <c r="J203" s="426"/>
      <c r="K203" s="426"/>
      <c r="L203" s="426"/>
      <c r="M203" s="426"/>
      <c r="N203" s="426"/>
      <c r="O203" s="426"/>
      <c r="P203" s="426"/>
      <c r="Q203" s="426"/>
      <c r="R203" s="426"/>
      <c r="S203" s="426"/>
      <c r="T203" s="426"/>
      <c r="U203" s="426"/>
      <c r="V203" s="426"/>
      <c r="W203" s="426"/>
      <c r="X203" s="426"/>
      <c r="Y203" s="426"/>
      <c r="Z203" s="426"/>
      <c r="AA203" s="426"/>
      <c r="AB203" s="426"/>
      <c r="AC203" s="426"/>
      <c r="AD203" s="426"/>
      <c r="AE203" s="426"/>
      <c r="AF203" s="426"/>
      <c r="AG203" s="426"/>
      <c r="AH203" s="426"/>
      <c r="AI203" s="426"/>
      <c r="AJ203" s="426"/>
      <c r="AK203" s="426"/>
      <c r="AL203" s="426"/>
      <c r="AM203" s="426"/>
      <c r="AN203" s="426"/>
      <c r="AO203" s="426"/>
      <c r="AP203" s="32"/>
      <c r="AQ203" s="32"/>
      <c r="AR203" s="5"/>
      <c r="AS203" s="5"/>
      <c r="AT203" s="5"/>
      <c r="AU203" s="5"/>
    </row>
    <row r="204" spans="1:47" ht="18" customHeight="1" x14ac:dyDescent="0.25">
      <c r="A204" s="5"/>
      <c r="B204" s="8"/>
      <c r="C204" s="8"/>
      <c r="D204" s="527" t="str">
        <f>IF(AL200="oui",Notes!B78,"")</f>
        <v/>
      </c>
      <c r="E204" s="527"/>
      <c r="F204" s="527"/>
      <c r="G204" s="527"/>
      <c r="H204" s="527"/>
      <c r="I204" s="527"/>
      <c r="J204" s="527"/>
      <c r="K204" s="527"/>
      <c r="L204" s="527"/>
      <c r="M204" s="527"/>
      <c r="N204" s="527"/>
      <c r="O204" s="527"/>
      <c r="P204" s="527"/>
      <c r="Q204" s="527"/>
      <c r="R204" s="527"/>
      <c r="S204" s="527"/>
      <c r="T204" s="527"/>
      <c r="U204" s="527"/>
      <c r="V204" s="527"/>
      <c r="W204" s="527"/>
      <c r="X204" s="527"/>
      <c r="Y204" s="527"/>
      <c r="Z204" s="527"/>
      <c r="AA204" s="527"/>
      <c r="AB204" s="527"/>
      <c r="AC204" s="527"/>
      <c r="AD204" s="527"/>
      <c r="AE204" s="527"/>
      <c r="AF204" s="527"/>
      <c r="AG204" s="527"/>
      <c r="AH204" s="527"/>
      <c r="AI204" s="527"/>
      <c r="AJ204" s="527"/>
      <c r="AK204" s="527"/>
      <c r="AL204" s="527"/>
      <c r="AM204" s="527"/>
      <c r="AN204" s="527"/>
      <c r="AO204" s="527"/>
      <c r="AP204" s="6"/>
      <c r="AQ204" s="8"/>
      <c r="AR204" s="5"/>
      <c r="AS204" s="5"/>
      <c r="AT204" s="5"/>
      <c r="AU204" s="5"/>
    </row>
    <row r="205" spans="1:47" ht="15.95" customHeight="1" x14ac:dyDescent="0.25">
      <c r="A205" s="5"/>
      <c r="B205" s="8"/>
      <c r="C205" s="8"/>
      <c r="D205" s="456" t="str">
        <f>Notes!B80</f>
        <v>Nous ne pouvons traiter votre demande puisque vous n'acceptez pas les termes du présent contrat</v>
      </c>
      <c r="E205" s="456"/>
      <c r="F205" s="456"/>
      <c r="G205" s="456"/>
      <c r="H205" s="456"/>
      <c r="I205" s="456"/>
      <c r="J205" s="456"/>
      <c r="K205" s="456"/>
      <c r="L205" s="456"/>
      <c r="M205" s="456"/>
      <c r="N205" s="456"/>
      <c r="O205" s="456"/>
      <c r="P205" s="456"/>
      <c r="Q205" s="456"/>
      <c r="R205" s="456"/>
      <c r="S205" s="456"/>
      <c r="T205" s="456"/>
      <c r="U205" s="456"/>
      <c r="V205" s="456"/>
      <c r="W205" s="456"/>
      <c r="X205" s="456"/>
      <c r="Y205" s="456"/>
      <c r="Z205" s="456"/>
      <c r="AA205" s="456"/>
      <c r="AB205" s="456"/>
      <c r="AC205" s="456"/>
      <c r="AD205" s="456"/>
      <c r="AE205" s="456"/>
      <c r="AF205" s="456"/>
      <c r="AG205" s="456"/>
      <c r="AH205" s="456"/>
      <c r="AI205" s="456"/>
      <c r="AJ205" s="456"/>
      <c r="AK205" s="456"/>
      <c r="AL205" s="456"/>
      <c r="AM205" s="456"/>
      <c r="AN205" s="456"/>
      <c r="AO205" s="456"/>
      <c r="AP205" s="8"/>
      <c r="AQ205" s="8"/>
      <c r="AR205" s="5"/>
      <c r="AS205" s="5"/>
      <c r="AT205" s="5"/>
      <c r="AU205" s="5"/>
    </row>
    <row r="206" spans="1:47" ht="15.95" customHeight="1" x14ac:dyDescent="0.25">
      <c r="A206" s="5"/>
      <c r="B206" s="538" t="s">
        <v>264</v>
      </c>
      <c r="C206" s="538"/>
      <c r="D206" s="538"/>
      <c r="E206" s="538"/>
      <c r="F206" s="538"/>
      <c r="G206" s="538"/>
      <c r="H206" s="538"/>
      <c r="I206" s="538"/>
      <c r="J206" s="8"/>
      <c r="K206" s="8"/>
      <c r="L206" s="8"/>
      <c r="M206" s="8"/>
      <c r="N206" s="8"/>
      <c r="O206" s="8"/>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5"/>
      <c r="AS206" s="5"/>
      <c r="AT206" s="5"/>
      <c r="AU206" s="5"/>
    </row>
    <row r="207" spans="1:47" ht="15.95" customHeight="1" x14ac:dyDescent="0.25">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c r="AE207" s="5"/>
      <c r="AF207" s="5"/>
      <c r="AG207" s="5"/>
      <c r="AH207" s="5"/>
      <c r="AI207" s="5"/>
      <c r="AJ207" s="5"/>
      <c r="AK207" s="5"/>
      <c r="AL207" s="5"/>
      <c r="AM207" s="5"/>
      <c r="AN207" s="5"/>
      <c r="AO207" s="5"/>
      <c r="AP207" s="5"/>
      <c r="AQ207" s="5"/>
      <c r="AR207" s="5"/>
      <c r="AS207" s="5"/>
      <c r="AT207" s="5"/>
      <c r="AU207" s="5"/>
    </row>
    <row r="208" spans="1:47" ht="21.75" customHeight="1" x14ac:dyDescent="0.25">
      <c r="A208" s="5"/>
      <c r="B208" s="97"/>
      <c r="C208" s="546" t="s">
        <v>538</v>
      </c>
      <c r="D208" s="546"/>
      <c r="E208" s="546"/>
      <c r="F208" s="546"/>
      <c r="G208" s="546"/>
      <c r="H208" s="546"/>
      <c r="I208" s="546"/>
      <c r="J208" s="546"/>
      <c r="K208" s="546"/>
      <c r="L208" s="546"/>
      <c r="M208" s="546"/>
      <c r="N208" s="546"/>
      <c r="O208" s="546"/>
      <c r="P208" s="546"/>
      <c r="Q208" s="546"/>
      <c r="R208" s="546"/>
      <c r="S208" s="546"/>
      <c r="T208" s="546"/>
      <c r="U208" s="546"/>
      <c r="V208" s="546"/>
      <c r="W208" s="546"/>
      <c r="X208" s="546"/>
      <c r="Y208" s="546"/>
      <c r="Z208" s="546"/>
      <c r="AA208" s="546"/>
      <c r="AB208" s="546"/>
      <c r="AC208" s="546"/>
      <c r="AD208" s="546"/>
      <c r="AE208" s="546"/>
      <c r="AF208" s="546"/>
      <c r="AG208" s="546"/>
      <c r="AH208" s="546"/>
      <c r="AI208" s="546"/>
      <c r="AJ208" s="546"/>
      <c r="AK208" s="546"/>
      <c r="AL208" s="546"/>
      <c r="AM208" s="546"/>
      <c r="AN208" s="546"/>
      <c r="AO208" s="546"/>
      <c r="AP208" s="546"/>
      <c r="AQ208" s="97"/>
      <c r="AR208" s="5"/>
      <c r="AS208" s="5"/>
      <c r="AT208" s="5"/>
      <c r="AU208" s="5"/>
    </row>
    <row r="209" spans="1:47" ht="15.95" customHeight="1" x14ac:dyDescent="0.25">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c r="AD209" s="5"/>
      <c r="AE209" s="5"/>
      <c r="AF209" s="5"/>
      <c r="AG209" s="5"/>
      <c r="AH209" s="5"/>
      <c r="AI209" s="5"/>
      <c r="AJ209" s="5"/>
      <c r="AK209" s="5"/>
      <c r="AL209" s="5"/>
      <c r="AM209" s="5"/>
      <c r="AN209" s="5"/>
      <c r="AO209" s="5"/>
      <c r="AP209" s="5"/>
      <c r="AQ209" s="5"/>
      <c r="AR209" s="5"/>
      <c r="AS209" s="5"/>
      <c r="AT209" s="5"/>
      <c r="AU209" s="5"/>
    </row>
    <row r="210" spans="1:47" ht="15.95" customHeight="1" x14ac:dyDescent="0.25">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c r="AH210" s="5"/>
      <c r="AI210" s="5"/>
      <c r="AJ210" s="5"/>
      <c r="AK210" s="5"/>
      <c r="AL210" s="5"/>
      <c r="AM210" s="5"/>
      <c r="AN210" s="5"/>
      <c r="AO210" s="5"/>
      <c r="AP210" s="5"/>
      <c r="AQ210" s="5"/>
      <c r="AR210" s="5"/>
      <c r="AS210" s="5"/>
      <c r="AT210" s="5"/>
      <c r="AU210" s="5"/>
    </row>
    <row r="211" spans="1:47" ht="15.95" customHeight="1" x14ac:dyDescent="0.25">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c r="AD211" s="5"/>
      <c r="AE211" s="5"/>
      <c r="AF211" s="5"/>
      <c r="AG211" s="5"/>
      <c r="AH211" s="5"/>
      <c r="AI211" s="5"/>
      <c r="AJ211" s="5"/>
      <c r="AK211" s="5"/>
      <c r="AL211" s="5"/>
      <c r="AM211" s="5"/>
      <c r="AN211" s="5"/>
      <c r="AO211" s="5"/>
      <c r="AP211" s="5"/>
      <c r="AQ211" s="5"/>
      <c r="AR211" s="5"/>
      <c r="AS211" s="5"/>
      <c r="AT211" s="5"/>
      <c r="AU211" s="5"/>
    </row>
    <row r="212" spans="1:47" ht="15.95" customHeight="1" x14ac:dyDescent="0.25">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c r="AE212" s="5"/>
      <c r="AF212" s="5"/>
      <c r="AG212" s="5"/>
      <c r="AH212" s="5"/>
      <c r="AI212" s="5"/>
      <c r="AJ212" s="5"/>
      <c r="AK212" s="5"/>
      <c r="AL212" s="5"/>
      <c r="AM212" s="5"/>
      <c r="AN212" s="5"/>
      <c r="AO212" s="5"/>
      <c r="AP212" s="5"/>
      <c r="AQ212" s="5"/>
      <c r="AR212" s="5"/>
      <c r="AS212" s="5"/>
      <c r="AT212" s="5"/>
      <c r="AU212" s="5"/>
    </row>
    <row r="213" spans="1:47" ht="15.95" customHeight="1" x14ac:dyDescent="0.25">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c r="AL213" s="5"/>
      <c r="AM213" s="5"/>
      <c r="AN213" s="5"/>
      <c r="AO213" s="5"/>
      <c r="AP213" s="5"/>
      <c r="AQ213" s="5"/>
      <c r="AR213" s="5"/>
      <c r="AS213" s="5"/>
      <c r="AT213" s="5"/>
      <c r="AU213" s="5"/>
    </row>
    <row r="214" spans="1:47" ht="15.95" customHeight="1" x14ac:dyDescent="0.25">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row>
    <row r="215" spans="1:47" ht="15.95" customHeight="1" x14ac:dyDescent="0.2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row>
    <row r="216" spans="1:47" ht="15.95" customHeight="1" x14ac:dyDescent="0.25">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c r="AL216" s="5"/>
      <c r="AM216" s="5"/>
      <c r="AN216" s="5"/>
      <c r="AO216" s="5"/>
      <c r="AP216" s="5"/>
      <c r="AQ216" s="5"/>
      <c r="AR216" s="5"/>
      <c r="AS216" s="5"/>
      <c r="AT216" s="5"/>
      <c r="AU216" s="5"/>
    </row>
    <row r="217" spans="1:47" ht="15.95" customHeight="1" x14ac:dyDescent="0.25">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c r="AE217" s="5"/>
      <c r="AF217" s="5"/>
      <c r="AG217" s="5"/>
      <c r="AH217" s="5"/>
      <c r="AI217" s="5"/>
      <c r="AJ217" s="5"/>
      <c r="AK217" s="5"/>
      <c r="AL217" s="5"/>
      <c r="AM217" s="5"/>
      <c r="AN217" s="5"/>
      <c r="AO217" s="5"/>
      <c r="AP217" s="5"/>
      <c r="AQ217" s="5"/>
      <c r="AR217" s="5"/>
      <c r="AS217" s="5"/>
      <c r="AT217" s="5"/>
      <c r="AU217" s="5"/>
    </row>
    <row r="218" spans="1:47" ht="15.95" customHeight="1" x14ac:dyDescent="0.25">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c r="AD218" s="5"/>
      <c r="AE218" s="5"/>
      <c r="AF218" s="5"/>
      <c r="AG218" s="5"/>
      <c r="AH218" s="5"/>
      <c r="AI218" s="5"/>
      <c r="AJ218" s="5"/>
      <c r="AK218" s="5"/>
      <c r="AL218" s="5"/>
      <c r="AM218" s="5"/>
      <c r="AN218" s="5"/>
      <c r="AO218" s="5"/>
      <c r="AP218" s="5"/>
      <c r="AQ218" s="5"/>
      <c r="AR218" s="5"/>
      <c r="AS218" s="5"/>
      <c r="AT218" s="5"/>
      <c r="AU218" s="5"/>
    </row>
    <row r="219" spans="1:47" ht="15.95" customHeight="1" x14ac:dyDescent="0.25">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c r="AE219" s="5"/>
      <c r="AF219" s="5"/>
      <c r="AG219" s="5"/>
      <c r="AH219" s="5"/>
      <c r="AI219" s="5"/>
      <c r="AJ219" s="5"/>
      <c r="AK219" s="5"/>
      <c r="AL219" s="5"/>
      <c r="AM219" s="5"/>
      <c r="AN219" s="5"/>
      <c r="AO219" s="5"/>
      <c r="AP219" s="5"/>
      <c r="AQ219" s="5"/>
      <c r="AR219" s="5"/>
      <c r="AS219" s="5"/>
      <c r="AT219" s="5"/>
      <c r="AU219" s="5"/>
    </row>
    <row r="220" spans="1:47" ht="15.95" customHeight="1" x14ac:dyDescent="0.25">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c r="AE220" s="5"/>
      <c r="AF220" s="5"/>
      <c r="AG220" s="5"/>
      <c r="AH220" s="5"/>
      <c r="AI220" s="5"/>
      <c r="AJ220" s="5"/>
      <c r="AK220" s="5"/>
      <c r="AL220" s="5"/>
      <c r="AM220" s="5"/>
      <c r="AN220" s="5"/>
      <c r="AO220" s="5"/>
      <c r="AP220" s="5"/>
      <c r="AQ220" s="5"/>
      <c r="AR220" s="5"/>
      <c r="AS220" s="5"/>
      <c r="AT220" s="5"/>
      <c r="AU220" s="5"/>
    </row>
    <row r="221" spans="1:47" ht="15.95" customHeight="1" x14ac:dyDescent="0.25">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row>
    <row r="222" spans="1:47" ht="15.95" customHeight="1" x14ac:dyDescent="0.25">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c r="AD222" s="5"/>
      <c r="AE222" s="5"/>
      <c r="AF222" s="5"/>
      <c r="AG222" s="5"/>
      <c r="AH222" s="5"/>
      <c r="AI222" s="5"/>
      <c r="AJ222" s="5"/>
      <c r="AK222" s="5"/>
      <c r="AL222" s="5"/>
      <c r="AM222" s="5"/>
      <c r="AN222" s="5"/>
      <c r="AO222" s="5"/>
      <c r="AP222" s="5"/>
      <c r="AQ222" s="5"/>
      <c r="AR222" s="5"/>
      <c r="AS222" s="5"/>
      <c r="AT222" s="5"/>
      <c r="AU222" s="5"/>
    </row>
    <row r="223" spans="1:47" ht="15.95" customHeight="1" x14ac:dyDescent="0.25">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c r="AD223" s="5"/>
      <c r="AE223" s="5"/>
      <c r="AF223" s="5"/>
      <c r="AG223" s="5"/>
      <c r="AH223" s="5"/>
      <c r="AI223" s="5"/>
      <c r="AJ223" s="5"/>
      <c r="AK223" s="5"/>
      <c r="AL223" s="5"/>
      <c r="AM223" s="5"/>
      <c r="AN223" s="5"/>
      <c r="AO223" s="5"/>
      <c r="AP223" s="5"/>
      <c r="AQ223" s="5"/>
      <c r="AR223" s="5"/>
      <c r="AS223" s="5"/>
      <c r="AT223" s="5"/>
      <c r="AU223" s="5"/>
    </row>
    <row r="224" spans="1:47" ht="15.95" customHeight="1" x14ac:dyDescent="0.25">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row>
    <row r="225" spans="1:47" ht="15.95" customHeight="1" x14ac:dyDescent="0.2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c r="AD225" s="5"/>
      <c r="AE225" s="5"/>
      <c r="AF225" s="5"/>
      <c r="AG225" s="5"/>
      <c r="AH225" s="5"/>
      <c r="AI225" s="5"/>
      <c r="AJ225" s="5"/>
      <c r="AK225" s="5"/>
      <c r="AL225" s="5"/>
      <c r="AM225" s="5"/>
      <c r="AN225" s="5"/>
      <c r="AO225" s="5"/>
      <c r="AP225" s="5"/>
      <c r="AQ225" s="5"/>
      <c r="AR225" s="5"/>
      <c r="AS225" s="5"/>
      <c r="AT225" s="5"/>
      <c r="AU225" s="5"/>
    </row>
    <row r="226" spans="1:47" ht="15.95" customHeight="1" x14ac:dyDescent="0.25">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c r="AD226" s="5"/>
      <c r="AE226" s="5"/>
      <c r="AF226" s="5"/>
      <c r="AG226" s="5"/>
      <c r="AH226" s="5"/>
      <c r="AI226" s="5"/>
      <c r="AJ226" s="5"/>
      <c r="AK226" s="5"/>
      <c r="AL226" s="5"/>
      <c r="AM226" s="5"/>
      <c r="AN226" s="5"/>
      <c r="AO226" s="5"/>
      <c r="AP226" s="5"/>
      <c r="AQ226" s="5"/>
      <c r="AR226" s="5"/>
      <c r="AS226" s="5"/>
      <c r="AT226" s="5"/>
      <c r="AU226" s="5"/>
    </row>
    <row r="227" spans="1:47" ht="15.95" customHeight="1" x14ac:dyDescent="0.25">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c r="AD227" s="5"/>
      <c r="AE227" s="5"/>
      <c r="AF227" s="5"/>
      <c r="AG227" s="5"/>
      <c r="AH227" s="5"/>
      <c r="AI227" s="5"/>
      <c r="AJ227" s="5"/>
      <c r="AK227" s="5"/>
      <c r="AL227" s="5"/>
      <c r="AM227" s="5"/>
      <c r="AN227" s="5"/>
      <c r="AO227" s="5"/>
      <c r="AP227" s="5"/>
      <c r="AQ227" s="5"/>
      <c r="AR227" s="5"/>
      <c r="AS227" s="5"/>
      <c r="AT227" s="5"/>
      <c r="AU227" s="5"/>
    </row>
    <row r="228" spans="1:47" ht="15.95" customHeight="1" x14ac:dyDescent="0.25">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c r="AD228" s="5"/>
      <c r="AE228" s="5"/>
      <c r="AF228" s="5"/>
      <c r="AG228" s="5"/>
      <c r="AH228" s="5"/>
      <c r="AI228" s="5"/>
      <c r="AJ228" s="5"/>
      <c r="AK228" s="5"/>
      <c r="AL228" s="5"/>
      <c r="AM228" s="5"/>
      <c r="AN228" s="5"/>
      <c r="AO228" s="5"/>
      <c r="AP228" s="5"/>
      <c r="AQ228" s="5"/>
      <c r="AR228" s="5"/>
      <c r="AS228" s="5"/>
      <c r="AT228" s="5"/>
      <c r="AU228" s="5"/>
    </row>
    <row r="229" spans="1:47" ht="15.95" customHeight="1" x14ac:dyDescent="0.25">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5"/>
      <c r="AS229" s="5"/>
      <c r="AT229" s="5"/>
      <c r="AU229" s="5"/>
    </row>
    <row r="230" spans="1:47" ht="15.95" customHeight="1" x14ac:dyDescent="0.25">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c r="AB230" s="5"/>
      <c r="AC230" s="5"/>
      <c r="AD230" s="5"/>
      <c r="AE230" s="5"/>
      <c r="AF230" s="5"/>
      <c r="AG230" s="5"/>
      <c r="AH230" s="5"/>
      <c r="AI230" s="5"/>
      <c r="AJ230" s="5"/>
      <c r="AK230" s="5"/>
      <c r="AL230" s="5"/>
      <c r="AM230" s="5"/>
      <c r="AN230" s="5"/>
      <c r="AO230" s="5"/>
      <c r="AP230" s="5"/>
      <c r="AQ230" s="5"/>
      <c r="AR230" s="5"/>
      <c r="AS230" s="5"/>
      <c r="AT230" s="5"/>
      <c r="AU230" s="5"/>
    </row>
    <row r="231" spans="1:47" ht="15.95" customHeight="1" x14ac:dyDescent="0.25">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c r="AD231" s="5"/>
      <c r="AE231" s="5"/>
      <c r="AF231" s="5"/>
      <c r="AG231" s="5"/>
      <c r="AH231" s="5"/>
      <c r="AI231" s="5"/>
      <c r="AJ231" s="5"/>
      <c r="AK231" s="5"/>
      <c r="AL231" s="5"/>
      <c r="AM231" s="5"/>
      <c r="AN231" s="5"/>
      <c r="AO231" s="5"/>
      <c r="AP231" s="5"/>
      <c r="AQ231" s="5"/>
      <c r="AR231" s="5"/>
      <c r="AS231" s="5"/>
      <c r="AT231" s="5"/>
      <c r="AU231" s="5"/>
    </row>
    <row r="232" spans="1:47" ht="15.95" customHeight="1" x14ac:dyDescent="0.25">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c r="AD232" s="5"/>
      <c r="AE232" s="5"/>
      <c r="AF232" s="5"/>
      <c r="AG232" s="5"/>
      <c r="AH232" s="5"/>
      <c r="AI232" s="5"/>
      <c r="AJ232" s="5"/>
      <c r="AK232" s="5"/>
      <c r="AL232" s="5"/>
      <c r="AM232" s="5"/>
      <c r="AN232" s="5"/>
      <c r="AO232" s="5"/>
      <c r="AP232" s="5"/>
      <c r="AQ232" s="5"/>
      <c r="AR232" s="5"/>
      <c r="AS232" s="5"/>
      <c r="AT232" s="5"/>
      <c r="AU232" s="5"/>
    </row>
    <row r="233" spans="1:47" ht="15.95" customHeight="1" x14ac:dyDescent="0.25">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c r="AB233" s="5"/>
      <c r="AC233" s="5"/>
      <c r="AD233" s="5"/>
      <c r="AE233" s="5"/>
      <c r="AF233" s="5"/>
      <c r="AG233" s="5"/>
      <c r="AH233" s="5"/>
      <c r="AI233" s="5"/>
      <c r="AJ233" s="5"/>
      <c r="AK233" s="5"/>
      <c r="AL233" s="5"/>
      <c r="AM233" s="5"/>
      <c r="AN233" s="5"/>
      <c r="AO233" s="5"/>
      <c r="AP233" s="5"/>
      <c r="AQ233" s="5"/>
      <c r="AR233" s="5"/>
      <c r="AS233" s="5"/>
      <c r="AT233" s="5"/>
      <c r="AU233" s="5"/>
    </row>
    <row r="234" spans="1:47" ht="15.95" customHeight="1" x14ac:dyDescent="0.25">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c r="AH234" s="5"/>
      <c r="AI234" s="5"/>
      <c r="AJ234" s="5"/>
      <c r="AK234" s="5"/>
      <c r="AL234" s="5"/>
      <c r="AM234" s="5"/>
      <c r="AN234" s="5"/>
      <c r="AO234" s="5"/>
      <c r="AP234" s="5"/>
      <c r="AQ234" s="5"/>
      <c r="AR234" s="5"/>
      <c r="AS234" s="5"/>
      <c r="AT234" s="5"/>
      <c r="AU234" s="5"/>
    </row>
    <row r="235" spans="1:47" ht="15.95" customHeight="1" x14ac:dyDescent="0.2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c r="AB235" s="5"/>
      <c r="AC235" s="5"/>
      <c r="AD235" s="5"/>
      <c r="AE235" s="5"/>
      <c r="AF235" s="5"/>
      <c r="AG235" s="5"/>
      <c r="AH235" s="5"/>
      <c r="AI235" s="5"/>
      <c r="AJ235" s="5"/>
      <c r="AK235" s="5"/>
      <c r="AL235" s="5"/>
      <c r="AM235" s="5"/>
      <c r="AN235" s="5"/>
      <c r="AO235" s="5"/>
      <c r="AP235" s="5"/>
      <c r="AQ235" s="5"/>
      <c r="AR235" s="5"/>
      <c r="AS235" s="5"/>
      <c r="AT235" s="5"/>
      <c r="AU235" s="5"/>
    </row>
    <row r="236" spans="1:47" ht="15.95" customHeight="1" x14ac:dyDescent="0.25">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c r="AB236" s="5"/>
      <c r="AC236" s="5"/>
      <c r="AD236" s="5"/>
      <c r="AE236" s="5"/>
      <c r="AF236" s="5"/>
      <c r="AG236" s="5"/>
      <c r="AH236" s="5"/>
      <c r="AI236" s="5"/>
      <c r="AJ236" s="5"/>
      <c r="AK236" s="5"/>
      <c r="AL236" s="5"/>
      <c r="AM236" s="5"/>
      <c r="AN236" s="5"/>
      <c r="AO236" s="5"/>
      <c r="AP236" s="5"/>
      <c r="AQ236" s="5"/>
      <c r="AR236" s="5"/>
      <c r="AS236" s="5"/>
      <c r="AT236" s="5"/>
      <c r="AU236" s="5"/>
    </row>
    <row r="237" spans="1:47" ht="15.95" customHeight="1" x14ac:dyDescent="0.25">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5"/>
    </row>
    <row r="238" spans="1:47" ht="15.95" customHeight="1" x14ac:dyDescent="0.25">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c r="AB238" s="5"/>
      <c r="AC238" s="5"/>
      <c r="AD238" s="5"/>
      <c r="AE238" s="5"/>
      <c r="AF238" s="5"/>
      <c r="AG238" s="5"/>
      <c r="AH238" s="5"/>
      <c r="AI238" s="5"/>
      <c r="AJ238" s="5"/>
      <c r="AK238" s="5"/>
      <c r="AL238" s="5"/>
      <c r="AM238" s="5"/>
      <c r="AN238" s="5"/>
      <c r="AO238" s="5"/>
      <c r="AP238" s="5"/>
      <c r="AQ238" s="5"/>
      <c r="AR238" s="5"/>
      <c r="AS238" s="5"/>
      <c r="AT238" s="5"/>
      <c r="AU238" s="5"/>
    </row>
    <row r="239" spans="1:47" ht="15.95" customHeight="1" x14ac:dyDescent="0.25">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c r="AH239" s="5"/>
      <c r="AI239" s="5"/>
      <c r="AJ239" s="5"/>
      <c r="AK239" s="5"/>
      <c r="AL239" s="5"/>
      <c r="AM239" s="5"/>
      <c r="AN239" s="5"/>
      <c r="AO239" s="5"/>
      <c r="AP239" s="5"/>
      <c r="AQ239" s="5"/>
      <c r="AR239" s="5"/>
      <c r="AS239" s="5"/>
      <c r="AT239" s="5"/>
      <c r="AU239" s="5"/>
    </row>
    <row r="240" spans="1:47" ht="15.95" customHeight="1" x14ac:dyDescent="0.25">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c r="AH240" s="5"/>
      <c r="AI240" s="5"/>
      <c r="AJ240" s="5"/>
      <c r="AK240" s="5"/>
      <c r="AL240" s="5"/>
      <c r="AM240" s="5"/>
      <c r="AN240" s="5"/>
      <c r="AO240" s="5"/>
      <c r="AP240" s="5"/>
      <c r="AQ240" s="5"/>
      <c r="AR240" s="5"/>
      <c r="AS240" s="5"/>
      <c r="AT240" s="5"/>
      <c r="AU240" s="5"/>
    </row>
    <row r="241" spans="1:47" ht="15.95" customHeight="1" x14ac:dyDescent="0.25">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c r="AD241" s="5"/>
      <c r="AE241" s="5"/>
      <c r="AF241" s="5"/>
      <c r="AG241" s="5"/>
      <c r="AH241" s="5"/>
      <c r="AI241" s="5"/>
      <c r="AJ241" s="5"/>
      <c r="AK241" s="5"/>
      <c r="AL241" s="5"/>
      <c r="AM241" s="5"/>
      <c r="AN241" s="5"/>
      <c r="AO241" s="5"/>
      <c r="AP241" s="5"/>
      <c r="AQ241" s="5"/>
      <c r="AR241" s="5"/>
      <c r="AS241" s="5"/>
      <c r="AT241" s="5"/>
      <c r="AU241" s="5"/>
    </row>
    <row r="242" spans="1:47" ht="15.95" customHeight="1" x14ac:dyDescent="0.25">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c r="AD242" s="5"/>
      <c r="AE242" s="5"/>
      <c r="AF242" s="5"/>
      <c r="AG242" s="5"/>
      <c r="AH242" s="5"/>
      <c r="AI242" s="5"/>
      <c r="AJ242" s="5"/>
      <c r="AK242" s="5"/>
      <c r="AL242" s="5"/>
      <c r="AM242" s="5"/>
      <c r="AN242" s="5"/>
      <c r="AO242" s="5"/>
      <c r="AP242" s="5"/>
      <c r="AQ242" s="5"/>
      <c r="AR242" s="5"/>
      <c r="AS242" s="5"/>
      <c r="AT242" s="5"/>
      <c r="AU242" s="5"/>
    </row>
    <row r="243" spans="1:47" ht="15.95" customHeight="1" x14ac:dyDescent="0.25">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row>
    <row r="244" spans="1:47" ht="15.95" customHeight="1" x14ac:dyDescent="0.25">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c r="AD244" s="5"/>
      <c r="AE244" s="5"/>
      <c r="AF244" s="5"/>
      <c r="AG244" s="5"/>
      <c r="AH244" s="5"/>
      <c r="AI244" s="5"/>
      <c r="AJ244" s="5"/>
      <c r="AK244" s="5"/>
      <c r="AL244" s="5"/>
      <c r="AM244" s="5"/>
      <c r="AN244" s="5"/>
      <c r="AO244" s="5"/>
      <c r="AP244" s="5"/>
      <c r="AQ244" s="5"/>
      <c r="AR244" s="5"/>
      <c r="AS244" s="5"/>
      <c r="AT244" s="5"/>
      <c r="AU244" s="5"/>
    </row>
    <row r="245" spans="1:47" ht="15.95" customHeight="1" x14ac:dyDescent="0.2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5"/>
    </row>
    <row r="246" spans="1:47" ht="15.95" customHeight="1" x14ac:dyDescent="0.25">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c r="AD246" s="5"/>
      <c r="AE246" s="5"/>
      <c r="AF246" s="5"/>
      <c r="AG246" s="5"/>
      <c r="AH246" s="5"/>
      <c r="AI246" s="5"/>
      <c r="AJ246" s="5"/>
      <c r="AK246" s="5"/>
      <c r="AL246" s="5"/>
      <c r="AM246" s="5"/>
      <c r="AN246" s="5"/>
      <c r="AO246" s="5"/>
      <c r="AP246" s="5"/>
      <c r="AQ246" s="5"/>
      <c r="AR246" s="5"/>
      <c r="AS246" s="5"/>
      <c r="AT246" s="5"/>
      <c r="AU246" s="5"/>
    </row>
    <row r="247" spans="1:47" ht="15.95" customHeight="1" x14ac:dyDescent="0.25">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c r="AD247" s="5"/>
      <c r="AE247" s="5"/>
      <c r="AF247" s="5"/>
      <c r="AG247" s="5"/>
      <c r="AH247" s="5"/>
      <c r="AI247" s="5"/>
      <c r="AJ247" s="5"/>
      <c r="AK247" s="5"/>
      <c r="AL247" s="5"/>
      <c r="AM247" s="5"/>
      <c r="AN247" s="5"/>
      <c r="AO247" s="5"/>
      <c r="AP247" s="5"/>
      <c r="AQ247" s="5"/>
      <c r="AR247" s="5"/>
      <c r="AS247" s="5"/>
      <c r="AT247" s="5"/>
      <c r="AU247" s="5"/>
    </row>
    <row r="248" spans="1:47" ht="15.95" customHeight="1" x14ac:dyDescent="0.25">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c r="AD248" s="5"/>
      <c r="AE248" s="5"/>
      <c r="AF248" s="5"/>
      <c r="AG248" s="5"/>
      <c r="AH248" s="5"/>
      <c r="AI248" s="5"/>
      <c r="AJ248" s="5"/>
      <c r="AK248" s="5"/>
      <c r="AL248" s="5"/>
      <c r="AM248" s="5"/>
      <c r="AN248" s="5"/>
      <c r="AO248" s="5"/>
      <c r="AP248" s="5"/>
      <c r="AQ248" s="5"/>
      <c r="AR248" s="5"/>
      <c r="AS248" s="5"/>
      <c r="AT248" s="5"/>
      <c r="AU248" s="5"/>
    </row>
    <row r="249" spans="1:47" ht="15.95" customHeight="1" x14ac:dyDescent="0.25">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c r="AD249" s="5"/>
      <c r="AE249" s="5"/>
      <c r="AF249" s="5"/>
      <c r="AG249" s="5"/>
      <c r="AH249" s="5"/>
      <c r="AI249" s="5"/>
      <c r="AJ249" s="5"/>
      <c r="AK249" s="5"/>
      <c r="AL249" s="5"/>
      <c r="AM249" s="5"/>
      <c r="AN249" s="5"/>
      <c r="AO249" s="5"/>
      <c r="AP249" s="5"/>
      <c r="AQ249" s="5"/>
      <c r="AR249" s="5"/>
      <c r="AS249" s="5"/>
      <c r="AT249" s="5"/>
      <c r="AU249" s="5"/>
    </row>
    <row r="250" spans="1:47" ht="15.95" customHeight="1" x14ac:dyDescent="0.25">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row>
    <row r="251" spans="1:47" ht="15.95" customHeight="1" x14ac:dyDescent="0.25">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5"/>
    </row>
    <row r="252" spans="1:47" ht="15.95" customHeight="1" x14ac:dyDescent="0.25">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c r="AG252" s="5"/>
      <c r="AH252" s="5"/>
      <c r="AI252" s="5"/>
      <c r="AJ252" s="5"/>
      <c r="AK252" s="5"/>
      <c r="AL252" s="5"/>
      <c r="AM252" s="5"/>
      <c r="AN252" s="5"/>
      <c r="AO252" s="5"/>
      <c r="AP252" s="5"/>
      <c r="AQ252" s="5"/>
      <c r="AR252" s="5"/>
      <c r="AS252" s="5"/>
      <c r="AT252" s="5"/>
      <c r="AU252" s="5"/>
    </row>
    <row r="253" spans="1:47" ht="15.95" customHeight="1" x14ac:dyDescent="0.25">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c r="AD253" s="5"/>
      <c r="AE253" s="5"/>
      <c r="AF253" s="5"/>
      <c r="AG253" s="5"/>
      <c r="AH253" s="5"/>
      <c r="AI253" s="5"/>
      <c r="AJ253" s="5"/>
      <c r="AK253" s="5"/>
      <c r="AL253" s="5"/>
      <c r="AM253" s="5"/>
      <c r="AN253" s="5"/>
      <c r="AO253" s="5"/>
      <c r="AP253" s="5"/>
      <c r="AQ253" s="5"/>
      <c r="AR253" s="5"/>
      <c r="AS253" s="5"/>
      <c r="AT253" s="5"/>
      <c r="AU253" s="5"/>
    </row>
    <row r="254" spans="1:47" ht="15.95" customHeight="1" x14ac:dyDescent="0.25">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c r="AD254" s="5"/>
      <c r="AE254" s="5"/>
      <c r="AF254" s="5"/>
      <c r="AG254" s="5"/>
      <c r="AH254" s="5"/>
      <c r="AI254" s="5"/>
      <c r="AJ254" s="5"/>
      <c r="AK254" s="5"/>
      <c r="AL254" s="5"/>
      <c r="AM254" s="5"/>
      <c r="AN254" s="5"/>
      <c r="AO254" s="5"/>
      <c r="AP254" s="5"/>
      <c r="AQ254" s="5"/>
      <c r="AR254" s="5"/>
      <c r="AS254" s="5"/>
      <c r="AT254" s="5"/>
      <c r="AU254" s="5"/>
    </row>
    <row r="255" spans="1:47" ht="15.95" customHeight="1" x14ac:dyDescent="0.2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row>
    <row r="256" spans="1:47" ht="15.95" customHeight="1" x14ac:dyDescent="0.25">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row>
    <row r="257" spans="1:47" ht="15.95" customHeight="1" x14ac:dyDescent="0.25">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c r="AD257" s="5"/>
      <c r="AE257" s="5"/>
      <c r="AF257" s="5"/>
      <c r="AG257" s="5"/>
      <c r="AH257" s="5"/>
      <c r="AI257" s="5"/>
      <c r="AJ257" s="5"/>
      <c r="AK257" s="5"/>
      <c r="AL257" s="5"/>
      <c r="AM257" s="5"/>
      <c r="AN257" s="5"/>
      <c r="AO257" s="5"/>
      <c r="AP257" s="5"/>
      <c r="AQ257" s="5"/>
      <c r="AR257" s="5"/>
      <c r="AS257" s="5"/>
      <c r="AT257" s="5"/>
      <c r="AU257" s="5"/>
    </row>
    <row r="258" spans="1:47" ht="15.95" customHeight="1" x14ac:dyDescent="0.25">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c r="AD258" s="5"/>
      <c r="AE258" s="5"/>
      <c r="AF258" s="5"/>
      <c r="AG258" s="5"/>
      <c r="AH258" s="5"/>
      <c r="AI258" s="5"/>
      <c r="AJ258" s="5"/>
      <c r="AK258" s="5"/>
      <c r="AL258" s="5"/>
      <c r="AM258" s="5"/>
      <c r="AN258" s="5"/>
      <c r="AO258" s="5"/>
      <c r="AP258" s="5"/>
      <c r="AQ258" s="5"/>
      <c r="AR258" s="5"/>
      <c r="AS258" s="5"/>
      <c r="AT258" s="5"/>
      <c r="AU258" s="5"/>
    </row>
    <row r="259" spans="1:47" ht="15.95" customHeight="1" x14ac:dyDescent="0.25">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5"/>
    </row>
    <row r="260" spans="1:47" ht="15.95" customHeight="1" x14ac:dyDescent="0.25">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c r="AD260" s="5"/>
      <c r="AE260" s="5"/>
      <c r="AF260" s="5"/>
      <c r="AG260" s="5"/>
      <c r="AH260" s="5"/>
      <c r="AI260" s="5"/>
      <c r="AJ260" s="5"/>
      <c r="AK260" s="5"/>
      <c r="AL260" s="5"/>
      <c r="AM260" s="5"/>
      <c r="AN260" s="5"/>
      <c r="AO260" s="5"/>
      <c r="AP260" s="5"/>
      <c r="AQ260" s="5"/>
      <c r="AR260" s="5"/>
      <c r="AS260" s="5"/>
      <c r="AT260" s="5"/>
      <c r="AU260" s="5"/>
    </row>
    <row r="261" spans="1:47" ht="15.95" customHeight="1" x14ac:dyDescent="0.25">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c r="AD261" s="5"/>
      <c r="AE261" s="5"/>
      <c r="AF261" s="5"/>
      <c r="AG261" s="5"/>
      <c r="AH261" s="5"/>
      <c r="AI261" s="5"/>
      <c r="AJ261" s="5"/>
      <c r="AK261" s="5"/>
      <c r="AL261" s="5"/>
      <c r="AM261" s="5"/>
      <c r="AN261" s="5"/>
      <c r="AO261" s="5"/>
      <c r="AP261" s="5"/>
      <c r="AQ261" s="5"/>
      <c r="AR261" s="5"/>
      <c r="AS261" s="5"/>
      <c r="AT261" s="5"/>
      <c r="AU261" s="5"/>
    </row>
    <row r="262" spans="1:47" ht="15.95" customHeight="1" x14ac:dyDescent="0.25">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c r="AD262" s="5"/>
      <c r="AE262" s="5"/>
      <c r="AF262" s="5"/>
      <c r="AG262" s="5"/>
      <c r="AH262" s="5"/>
      <c r="AI262" s="5"/>
      <c r="AJ262" s="5"/>
      <c r="AK262" s="5"/>
      <c r="AL262" s="5"/>
      <c r="AM262" s="5"/>
      <c r="AN262" s="5"/>
      <c r="AO262" s="5"/>
      <c r="AP262" s="5"/>
      <c r="AQ262" s="5"/>
      <c r="AR262" s="5"/>
      <c r="AS262" s="5"/>
      <c r="AT262" s="5"/>
      <c r="AU262" s="5"/>
    </row>
    <row r="263" spans="1:47" ht="15.95" customHeight="1" x14ac:dyDescent="0.25">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c r="AB263" s="5"/>
      <c r="AC263" s="5"/>
      <c r="AD263" s="5"/>
      <c r="AE263" s="5"/>
      <c r="AF263" s="5"/>
      <c r="AG263" s="5"/>
      <c r="AH263" s="5"/>
      <c r="AI263" s="5"/>
      <c r="AJ263" s="5"/>
      <c r="AK263" s="5"/>
      <c r="AL263" s="5"/>
      <c r="AM263" s="5"/>
      <c r="AN263" s="5"/>
      <c r="AO263" s="5"/>
      <c r="AP263" s="5"/>
      <c r="AQ263" s="5"/>
      <c r="AR263" s="5"/>
      <c r="AS263" s="5"/>
      <c r="AT263" s="5"/>
      <c r="AU263" s="5"/>
    </row>
    <row r="264" spans="1:47" ht="15.95" customHeight="1" x14ac:dyDescent="0.25">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5"/>
    </row>
    <row r="265" spans="1:47" ht="15.95" customHeight="1" x14ac:dyDescent="0.2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c r="AD265" s="5"/>
      <c r="AE265" s="5"/>
      <c r="AF265" s="5"/>
      <c r="AG265" s="5"/>
      <c r="AH265" s="5"/>
      <c r="AI265" s="5"/>
      <c r="AJ265" s="5"/>
      <c r="AK265" s="5"/>
      <c r="AL265" s="5"/>
      <c r="AM265" s="5"/>
      <c r="AN265" s="5"/>
      <c r="AO265" s="5"/>
      <c r="AP265" s="5"/>
      <c r="AQ265" s="5"/>
      <c r="AR265" s="5"/>
      <c r="AS265" s="5"/>
      <c r="AT265" s="5"/>
      <c r="AU265" s="5"/>
    </row>
    <row r="266" spans="1:47" ht="15.95" customHeight="1" x14ac:dyDescent="0.25">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c r="AD266" s="5"/>
      <c r="AE266" s="5"/>
      <c r="AF266" s="5"/>
      <c r="AG266" s="5"/>
      <c r="AH266" s="5"/>
      <c r="AI266" s="5"/>
      <c r="AJ266" s="5"/>
      <c r="AK266" s="5"/>
      <c r="AL266" s="5"/>
      <c r="AM266" s="5"/>
      <c r="AN266" s="5"/>
      <c r="AO266" s="5"/>
      <c r="AP266" s="5"/>
      <c r="AQ266" s="5"/>
      <c r="AR266" s="5"/>
      <c r="AS266" s="5"/>
      <c r="AT266" s="5"/>
      <c r="AU266" s="5"/>
    </row>
    <row r="267" spans="1:47" ht="15.95" customHeight="1" x14ac:dyDescent="0.25">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5"/>
      <c r="AK267" s="5"/>
      <c r="AL267" s="5"/>
      <c r="AM267" s="5"/>
      <c r="AN267" s="5"/>
      <c r="AO267" s="5"/>
      <c r="AP267" s="5"/>
      <c r="AQ267" s="5"/>
      <c r="AR267" s="5"/>
      <c r="AS267" s="5"/>
      <c r="AT267" s="5"/>
      <c r="AU267" s="5"/>
    </row>
    <row r="268" spans="1:47" ht="15.95" customHeight="1" x14ac:dyDescent="0.25">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5"/>
      <c r="AK268" s="5"/>
      <c r="AL268" s="5"/>
      <c r="AM268" s="5"/>
      <c r="AN268" s="5"/>
      <c r="AO268" s="5"/>
      <c r="AP268" s="5"/>
      <c r="AQ268" s="5"/>
      <c r="AR268" s="5"/>
      <c r="AS268" s="5"/>
      <c r="AT268" s="5"/>
      <c r="AU268" s="5"/>
    </row>
    <row r="269" spans="1:47" ht="15.95" customHeight="1" x14ac:dyDescent="0.25">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5"/>
      <c r="AK269" s="5"/>
      <c r="AL269" s="5"/>
      <c r="AM269" s="5"/>
      <c r="AN269" s="5"/>
      <c r="AO269" s="5"/>
      <c r="AP269" s="5"/>
      <c r="AQ269" s="5"/>
      <c r="AR269" s="5"/>
      <c r="AS269" s="5"/>
      <c r="AT269" s="5"/>
      <c r="AU269" s="5"/>
    </row>
    <row r="270" spans="1:47" ht="15.95" customHeight="1" x14ac:dyDescent="0.25">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5"/>
      <c r="AU270" s="5"/>
    </row>
    <row r="271" spans="1:47" ht="15.95" customHeight="1" x14ac:dyDescent="0.25">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5"/>
      <c r="AK271" s="5"/>
      <c r="AL271" s="5"/>
      <c r="AM271" s="5"/>
      <c r="AN271" s="5"/>
      <c r="AO271" s="5"/>
      <c r="AP271" s="5"/>
      <c r="AQ271" s="5"/>
      <c r="AR271" s="5"/>
      <c r="AS271" s="5"/>
      <c r="AT271" s="5"/>
      <c r="AU271" s="5"/>
    </row>
    <row r="272" spans="1:47" ht="15.95" customHeight="1" x14ac:dyDescent="0.25">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5"/>
      <c r="AK272" s="5"/>
      <c r="AL272" s="5"/>
      <c r="AM272" s="5"/>
      <c r="AN272" s="5"/>
      <c r="AO272" s="5"/>
      <c r="AP272" s="5"/>
      <c r="AQ272" s="5"/>
      <c r="AR272" s="5"/>
      <c r="AS272" s="5"/>
      <c r="AT272" s="5"/>
      <c r="AU272" s="5"/>
    </row>
    <row r="273" spans="1:47" ht="15.95" customHeight="1" x14ac:dyDescent="0.25">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5"/>
      <c r="AK273" s="5"/>
      <c r="AL273" s="5"/>
      <c r="AM273" s="5"/>
      <c r="AN273" s="5"/>
      <c r="AO273" s="5"/>
      <c r="AP273" s="5"/>
      <c r="AQ273" s="5"/>
      <c r="AR273" s="5"/>
      <c r="AS273" s="5"/>
      <c r="AT273" s="5"/>
      <c r="AU273" s="5"/>
    </row>
    <row r="274" spans="1:47" ht="15.95" customHeight="1" x14ac:dyDescent="0.25">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5"/>
      <c r="AK274" s="5"/>
      <c r="AL274" s="5"/>
      <c r="AM274" s="5"/>
      <c r="AN274" s="5"/>
      <c r="AO274" s="5"/>
      <c r="AP274" s="5"/>
      <c r="AQ274" s="5"/>
      <c r="AR274" s="5"/>
      <c r="AS274" s="5"/>
      <c r="AT274" s="5"/>
      <c r="AU274" s="5"/>
    </row>
    <row r="275" spans="1:47" ht="15.95" customHeight="1" x14ac:dyDescent="0.2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5"/>
      <c r="AK275" s="5"/>
      <c r="AL275" s="5"/>
      <c r="AM275" s="5"/>
      <c r="AN275" s="5"/>
      <c r="AO275" s="5"/>
      <c r="AP275" s="5"/>
      <c r="AQ275" s="5"/>
      <c r="AR275" s="5"/>
      <c r="AS275" s="5"/>
      <c r="AT275" s="5"/>
      <c r="AU275" s="5"/>
    </row>
    <row r="276" spans="1:47" ht="15.95" customHeight="1" x14ac:dyDescent="0.25">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5"/>
      <c r="AK276" s="5"/>
      <c r="AL276" s="5"/>
      <c r="AM276" s="5"/>
      <c r="AN276" s="5"/>
      <c r="AO276" s="5"/>
      <c r="AP276" s="5"/>
      <c r="AQ276" s="5"/>
      <c r="AR276" s="5"/>
      <c r="AS276" s="5"/>
      <c r="AT276" s="5"/>
      <c r="AU276" s="5"/>
    </row>
    <row r="277" spans="1:47" ht="15.95" customHeight="1" x14ac:dyDescent="0.25">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5"/>
      <c r="AK277" s="5"/>
      <c r="AL277" s="5"/>
      <c r="AM277" s="5"/>
      <c r="AN277" s="5"/>
      <c r="AO277" s="5"/>
      <c r="AP277" s="5"/>
      <c r="AQ277" s="5"/>
      <c r="AR277" s="5"/>
      <c r="AS277" s="5"/>
      <c r="AT277" s="5"/>
      <c r="AU277" s="5"/>
    </row>
    <row r="278" spans="1:47" ht="15.95" customHeight="1" x14ac:dyDescent="0.25">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5"/>
      <c r="AK278" s="5"/>
      <c r="AL278" s="5"/>
      <c r="AM278" s="5"/>
      <c r="AN278" s="5"/>
      <c r="AO278" s="5"/>
      <c r="AP278" s="5"/>
      <c r="AQ278" s="5"/>
      <c r="AR278" s="5"/>
      <c r="AS278" s="5"/>
      <c r="AT278" s="5"/>
      <c r="AU278" s="5"/>
    </row>
    <row r="279" spans="1:47" ht="15.95" customHeight="1" x14ac:dyDescent="0.25">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5"/>
      <c r="AK279" s="5"/>
      <c r="AL279" s="5"/>
      <c r="AM279" s="5"/>
      <c r="AN279" s="5"/>
      <c r="AO279" s="5"/>
      <c r="AP279" s="5"/>
      <c r="AQ279" s="5"/>
      <c r="AR279" s="5"/>
      <c r="AS279" s="5"/>
      <c r="AT279" s="5"/>
      <c r="AU279" s="5"/>
    </row>
    <row r="280" spans="1:47" ht="15.95" customHeight="1" x14ac:dyDescent="0.25">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5"/>
      <c r="AK280" s="5"/>
      <c r="AL280" s="5"/>
      <c r="AM280" s="5"/>
      <c r="AN280" s="5"/>
      <c r="AO280" s="5"/>
      <c r="AP280" s="5"/>
      <c r="AQ280" s="5"/>
      <c r="AR280" s="5"/>
      <c r="AS280" s="5"/>
      <c r="AT280" s="5"/>
      <c r="AU280" s="5"/>
    </row>
    <row r="281" spans="1:47" ht="15.95" customHeight="1" x14ac:dyDescent="0.25">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5"/>
      <c r="AK281" s="5"/>
      <c r="AL281" s="5"/>
      <c r="AM281" s="5"/>
      <c r="AN281" s="5"/>
      <c r="AO281" s="5"/>
      <c r="AP281" s="5"/>
      <c r="AQ281" s="5"/>
      <c r="AR281" s="5"/>
      <c r="AS281" s="5"/>
      <c r="AT281" s="5"/>
      <c r="AU281" s="5"/>
    </row>
    <row r="282" spans="1:47" ht="15.95" customHeight="1" x14ac:dyDescent="0.25">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5"/>
      <c r="AK282" s="5"/>
      <c r="AL282" s="5"/>
      <c r="AM282" s="5"/>
      <c r="AN282" s="5"/>
      <c r="AO282" s="5"/>
      <c r="AP282" s="5"/>
      <c r="AQ282" s="5"/>
      <c r="AR282" s="5"/>
      <c r="AS282" s="5"/>
      <c r="AT282" s="5"/>
      <c r="AU282" s="5"/>
    </row>
    <row r="283" spans="1:47" ht="15.95" customHeight="1" x14ac:dyDescent="0.25">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5"/>
      <c r="AK283" s="5"/>
      <c r="AL283" s="5"/>
      <c r="AM283" s="5"/>
      <c r="AN283" s="5"/>
      <c r="AO283" s="5"/>
      <c r="AP283" s="5"/>
      <c r="AQ283" s="5"/>
      <c r="AR283" s="5"/>
      <c r="AS283" s="5"/>
      <c r="AT283" s="5"/>
      <c r="AU283" s="5"/>
    </row>
    <row r="284" spans="1:47" ht="15.95" customHeight="1" x14ac:dyDescent="0.25">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5"/>
      <c r="AK284" s="5"/>
      <c r="AL284" s="5"/>
      <c r="AM284" s="5"/>
      <c r="AN284" s="5"/>
      <c r="AO284" s="5"/>
      <c r="AP284" s="5"/>
      <c r="AQ284" s="5"/>
      <c r="AR284" s="5"/>
      <c r="AS284" s="5"/>
      <c r="AT284" s="5"/>
      <c r="AU284" s="5"/>
    </row>
    <row r="285" spans="1:47" ht="15.95" customHeight="1" x14ac:dyDescent="0.2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c r="AD285" s="5"/>
      <c r="AE285" s="5"/>
      <c r="AF285" s="5"/>
      <c r="AG285" s="5"/>
      <c r="AH285" s="5"/>
      <c r="AI285" s="5"/>
      <c r="AJ285" s="5"/>
      <c r="AK285" s="5"/>
      <c r="AL285" s="5"/>
      <c r="AM285" s="5"/>
      <c r="AN285" s="5"/>
      <c r="AO285" s="5"/>
      <c r="AP285" s="5"/>
      <c r="AQ285" s="5"/>
      <c r="AR285" s="5"/>
      <c r="AS285" s="5"/>
      <c r="AT285" s="5"/>
      <c r="AU285" s="5"/>
    </row>
    <row r="286" spans="1:47" ht="15.95" customHeight="1" x14ac:dyDescent="0.25">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c r="AD286" s="5"/>
      <c r="AE286" s="5"/>
      <c r="AF286" s="5"/>
      <c r="AG286" s="5"/>
      <c r="AH286" s="5"/>
      <c r="AI286" s="5"/>
      <c r="AJ286" s="5"/>
      <c r="AK286" s="5"/>
      <c r="AL286" s="5"/>
      <c r="AM286" s="5"/>
      <c r="AN286" s="5"/>
      <c r="AO286" s="5"/>
      <c r="AP286" s="5"/>
      <c r="AQ286" s="5"/>
      <c r="AR286" s="5"/>
      <c r="AS286" s="5"/>
      <c r="AT286" s="5"/>
      <c r="AU286" s="5"/>
    </row>
    <row r="287" spans="1:47" ht="15.95" customHeight="1" x14ac:dyDescent="0.25">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row>
    <row r="288" spans="1:47" ht="15.95" customHeight="1" x14ac:dyDescent="0.25">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5"/>
      <c r="AG288" s="5"/>
      <c r="AH288" s="5"/>
      <c r="AI288" s="5"/>
      <c r="AJ288" s="5"/>
      <c r="AK288" s="5"/>
      <c r="AL288" s="5"/>
      <c r="AM288" s="5"/>
      <c r="AN288" s="5"/>
      <c r="AO288" s="5"/>
      <c r="AP288" s="5"/>
      <c r="AQ288" s="5"/>
      <c r="AR288" s="5"/>
      <c r="AS288" s="5"/>
      <c r="AT288" s="5"/>
      <c r="AU288" s="5"/>
    </row>
    <row r="289" spans="1:47" ht="15.95" customHeight="1" x14ac:dyDescent="0.25">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5"/>
      <c r="AG289" s="5"/>
      <c r="AH289" s="5"/>
      <c r="AI289" s="5"/>
      <c r="AJ289" s="5"/>
      <c r="AK289" s="5"/>
      <c r="AL289" s="5"/>
      <c r="AM289" s="5"/>
      <c r="AN289" s="5"/>
      <c r="AO289" s="5"/>
      <c r="AP289" s="5"/>
      <c r="AQ289" s="5"/>
      <c r="AR289" s="5"/>
      <c r="AS289" s="5"/>
      <c r="AT289" s="5"/>
      <c r="AU289" s="5"/>
    </row>
    <row r="290" spans="1:47" ht="15.95" customHeight="1" x14ac:dyDescent="0.25">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c r="AG290" s="5"/>
      <c r="AH290" s="5"/>
      <c r="AI290" s="5"/>
      <c r="AJ290" s="5"/>
      <c r="AK290" s="5"/>
      <c r="AL290" s="5"/>
      <c r="AM290" s="5"/>
      <c r="AN290" s="5"/>
      <c r="AO290" s="5"/>
      <c r="AP290" s="5"/>
      <c r="AQ290" s="5"/>
      <c r="AR290" s="5"/>
      <c r="AS290" s="5"/>
      <c r="AT290" s="5"/>
      <c r="AU290" s="5"/>
    </row>
    <row r="291" spans="1:47" ht="15.95" customHeight="1" x14ac:dyDescent="0.25">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5"/>
      <c r="AG291" s="5"/>
      <c r="AH291" s="5"/>
      <c r="AI291" s="5"/>
      <c r="AJ291" s="5"/>
      <c r="AK291" s="5"/>
      <c r="AL291" s="5"/>
      <c r="AM291" s="5"/>
      <c r="AN291" s="5"/>
      <c r="AO291" s="5"/>
      <c r="AP291" s="5"/>
      <c r="AQ291" s="5"/>
      <c r="AR291" s="5"/>
      <c r="AS291" s="5"/>
      <c r="AT291" s="5"/>
      <c r="AU291" s="5"/>
    </row>
    <row r="292" spans="1:47" ht="15.95" customHeight="1" x14ac:dyDescent="0.25">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c r="AD292" s="5"/>
      <c r="AE292" s="5"/>
      <c r="AF292" s="5"/>
      <c r="AG292" s="5"/>
      <c r="AH292" s="5"/>
      <c r="AI292" s="5"/>
      <c r="AJ292" s="5"/>
      <c r="AK292" s="5"/>
      <c r="AL292" s="5"/>
      <c r="AM292" s="5"/>
      <c r="AN292" s="5"/>
      <c r="AO292" s="5"/>
      <c r="AP292" s="5"/>
      <c r="AQ292" s="5"/>
      <c r="AR292" s="5"/>
      <c r="AS292" s="5"/>
      <c r="AT292" s="5"/>
      <c r="AU292" s="5"/>
    </row>
    <row r="293" spans="1:47" ht="15.95" customHeight="1" x14ac:dyDescent="0.25">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c r="AD293" s="5"/>
      <c r="AE293" s="5"/>
      <c r="AF293" s="5"/>
      <c r="AG293" s="5"/>
      <c r="AH293" s="5"/>
      <c r="AI293" s="5"/>
      <c r="AJ293" s="5"/>
      <c r="AK293" s="5"/>
      <c r="AL293" s="5"/>
      <c r="AM293" s="5"/>
      <c r="AN293" s="5"/>
      <c r="AO293" s="5"/>
      <c r="AP293" s="5"/>
      <c r="AQ293" s="5"/>
      <c r="AR293" s="5"/>
      <c r="AS293" s="5"/>
      <c r="AT293" s="5"/>
      <c r="AU293" s="5"/>
    </row>
    <row r="294" spans="1:47" ht="15.95" customHeight="1" x14ac:dyDescent="0.25">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c r="AB294" s="5"/>
      <c r="AC294" s="5"/>
      <c r="AD294" s="5"/>
      <c r="AE294" s="5"/>
      <c r="AF294" s="5"/>
      <c r="AG294" s="5"/>
      <c r="AH294" s="5"/>
      <c r="AI294" s="5"/>
      <c r="AJ294" s="5"/>
      <c r="AK294" s="5"/>
      <c r="AL294" s="5"/>
      <c r="AM294" s="5"/>
      <c r="AN294" s="5"/>
      <c r="AO294" s="5"/>
      <c r="AP294" s="5"/>
      <c r="AQ294" s="5"/>
      <c r="AR294" s="5"/>
      <c r="AS294" s="5"/>
      <c r="AT294" s="5"/>
      <c r="AU294" s="5"/>
    </row>
    <row r="295" spans="1:47" ht="15.95" customHeight="1" x14ac:dyDescent="0.2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c r="AD295" s="5"/>
      <c r="AE295" s="5"/>
      <c r="AF295" s="5"/>
      <c r="AG295" s="5"/>
      <c r="AH295" s="5"/>
      <c r="AI295" s="5"/>
      <c r="AJ295" s="5"/>
      <c r="AK295" s="5"/>
      <c r="AL295" s="5"/>
      <c r="AM295" s="5"/>
      <c r="AN295" s="5"/>
      <c r="AO295" s="5"/>
      <c r="AP295" s="5"/>
      <c r="AQ295" s="5"/>
      <c r="AR295" s="5"/>
      <c r="AS295" s="5"/>
      <c r="AT295" s="5"/>
      <c r="AU295" s="5"/>
    </row>
    <row r="296" spans="1:47" ht="15.95" customHeight="1" x14ac:dyDescent="0.25">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5"/>
      <c r="AO296" s="5"/>
      <c r="AP296" s="5"/>
      <c r="AQ296" s="5"/>
      <c r="AR296" s="5"/>
      <c r="AS296" s="5"/>
      <c r="AT296" s="5"/>
      <c r="AU296" s="5"/>
    </row>
    <row r="297" spans="1:47" ht="15.95" customHeight="1" x14ac:dyDescent="0.25">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5"/>
      <c r="AO297" s="5"/>
      <c r="AP297" s="5"/>
      <c r="AQ297" s="5"/>
      <c r="AR297" s="5"/>
      <c r="AS297" s="5"/>
      <c r="AT297" s="5"/>
      <c r="AU297" s="5"/>
    </row>
    <row r="298" spans="1:47" ht="15.95" customHeight="1" x14ac:dyDescent="0.25">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5"/>
      <c r="AO298" s="5"/>
      <c r="AP298" s="5"/>
      <c r="AQ298" s="5"/>
      <c r="AR298" s="5"/>
      <c r="AS298" s="5"/>
      <c r="AT298" s="5"/>
      <c r="AU298" s="5"/>
    </row>
    <row r="299" spans="1:47" ht="15.95" customHeight="1" x14ac:dyDescent="0.25">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5"/>
      <c r="AO299" s="5"/>
      <c r="AP299" s="5"/>
      <c r="AQ299" s="5"/>
      <c r="AR299" s="5"/>
      <c r="AS299" s="5"/>
      <c r="AT299" s="5"/>
      <c r="AU299" s="5"/>
    </row>
    <row r="300" spans="1:47" ht="15.95" customHeight="1" x14ac:dyDescent="0.25">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5"/>
      <c r="AO300" s="5"/>
      <c r="AP300" s="5"/>
      <c r="AQ300" s="5"/>
      <c r="AR300" s="5"/>
      <c r="AS300" s="5"/>
      <c r="AT300" s="5"/>
      <c r="AU300" s="5"/>
    </row>
    <row r="301" spans="1:47" ht="15.95" customHeight="1" x14ac:dyDescent="0.25">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5"/>
      <c r="AO301" s="5"/>
      <c r="AP301" s="5"/>
      <c r="AQ301" s="5"/>
      <c r="AR301" s="5"/>
      <c r="AS301" s="5"/>
      <c r="AT301" s="5"/>
      <c r="AU301" s="5"/>
    </row>
    <row r="302" spans="1:47" ht="15.95" customHeight="1" x14ac:dyDescent="0.25">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5"/>
      <c r="AO302" s="5"/>
      <c r="AP302" s="5"/>
      <c r="AQ302" s="5"/>
      <c r="AR302" s="5"/>
      <c r="AS302" s="5"/>
      <c r="AT302" s="5"/>
      <c r="AU302" s="5"/>
    </row>
    <row r="303" spans="1:47" ht="15.95" customHeight="1" x14ac:dyDescent="0.25">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5"/>
      <c r="AO303" s="5"/>
      <c r="AP303" s="5"/>
      <c r="AQ303" s="5"/>
      <c r="AR303" s="5"/>
      <c r="AS303" s="5"/>
      <c r="AT303" s="5"/>
      <c r="AU303" s="5"/>
    </row>
    <row r="304" spans="1:47" ht="15.95" customHeight="1" x14ac:dyDescent="0.25">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5"/>
      <c r="AO304" s="5"/>
      <c r="AP304" s="5"/>
      <c r="AQ304" s="5"/>
      <c r="AR304" s="5"/>
      <c r="AS304" s="5"/>
      <c r="AT304" s="5"/>
      <c r="AU304" s="5"/>
    </row>
    <row r="305" spans="1:47" ht="15.95" customHeight="1" x14ac:dyDescent="0.2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5"/>
      <c r="AO305" s="5"/>
      <c r="AP305" s="5"/>
      <c r="AQ305" s="5"/>
      <c r="AR305" s="5"/>
      <c r="AS305" s="5"/>
      <c r="AT305" s="5"/>
      <c r="AU305" s="5"/>
    </row>
    <row r="306" spans="1:47" ht="15.95" customHeight="1" x14ac:dyDescent="0.25">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c r="AB306" s="5"/>
      <c r="AC306" s="5"/>
      <c r="AD306" s="5"/>
      <c r="AE306" s="5"/>
      <c r="AF306" s="5"/>
      <c r="AG306" s="5"/>
      <c r="AH306" s="5"/>
      <c r="AI306" s="5"/>
      <c r="AJ306" s="5"/>
      <c r="AK306" s="5"/>
      <c r="AL306" s="5"/>
      <c r="AM306" s="5"/>
      <c r="AN306" s="5"/>
      <c r="AO306" s="5"/>
      <c r="AP306" s="5"/>
      <c r="AQ306" s="5"/>
      <c r="AR306" s="5"/>
      <c r="AS306" s="5"/>
      <c r="AT306" s="5"/>
      <c r="AU306" s="5"/>
    </row>
    <row r="307" spans="1:47" ht="15.95" customHeight="1" x14ac:dyDescent="0.25">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c r="AD307" s="5"/>
      <c r="AE307" s="5"/>
      <c r="AF307" s="5"/>
      <c r="AG307" s="5"/>
      <c r="AH307" s="5"/>
      <c r="AI307" s="5"/>
      <c r="AJ307" s="5"/>
      <c r="AK307" s="5"/>
      <c r="AL307" s="5"/>
      <c r="AM307" s="5"/>
      <c r="AN307" s="5"/>
      <c r="AO307" s="5"/>
      <c r="AP307" s="5"/>
      <c r="AQ307" s="5"/>
      <c r="AR307" s="5"/>
      <c r="AS307" s="5"/>
      <c r="AT307" s="5"/>
      <c r="AU307" s="5"/>
    </row>
    <row r="308" spans="1:47" ht="15.95" customHeight="1" x14ac:dyDescent="0.25">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c r="AD308" s="5"/>
      <c r="AE308" s="5"/>
      <c r="AF308" s="5"/>
      <c r="AG308" s="5"/>
      <c r="AH308" s="5"/>
      <c r="AI308" s="5"/>
      <c r="AJ308" s="5"/>
      <c r="AK308" s="5"/>
      <c r="AL308" s="5"/>
      <c r="AM308" s="5"/>
      <c r="AN308" s="5"/>
      <c r="AO308" s="5"/>
      <c r="AP308" s="5"/>
      <c r="AQ308" s="5"/>
      <c r="AR308" s="5"/>
      <c r="AS308" s="5"/>
      <c r="AT308" s="5"/>
      <c r="AU308" s="5"/>
    </row>
    <row r="309" spans="1:47" ht="15.95" customHeight="1" x14ac:dyDescent="0.25">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c r="AB309" s="5"/>
      <c r="AC309" s="5"/>
      <c r="AD309" s="5"/>
      <c r="AE309" s="5"/>
      <c r="AF309" s="5"/>
      <c r="AG309" s="5"/>
      <c r="AH309" s="5"/>
      <c r="AI309" s="5"/>
      <c r="AJ309" s="5"/>
      <c r="AK309" s="5"/>
      <c r="AL309" s="5"/>
      <c r="AM309" s="5"/>
      <c r="AN309" s="5"/>
      <c r="AO309" s="5"/>
      <c r="AP309" s="5"/>
      <c r="AQ309" s="5"/>
      <c r="AR309" s="5"/>
      <c r="AS309" s="5"/>
      <c r="AT309" s="5"/>
      <c r="AU309" s="5"/>
    </row>
    <row r="310" spans="1:47" ht="15.95" customHeight="1" x14ac:dyDescent="0.25">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c r="AD310" s="5"/>
      <c r="AE310" s="5"/>
      <c r="AF310" s="5"/>
      <c r="AG310" s="5"/>
      <c r="AH310" s="5"/>
      <c r="AI310" s="5"/>
      <c r="AJ310" s="5"/>
      <c r="AK310" s="5"/>
      <c r="AL310" s="5"/>
      <c r="AM310" s="5"/>
      <c r="AN310" s="5"/>
      <c r="AO310" s="5"/>
      <c r="AP310" s="5"/>
      <c r="AQ310" s="5"/>
      <c r="AR310" s="5"/>
      <c r="AS310" s="5"/>
      <c r="AT310" s="5"/>
      <c r="AU310" s="5"/>
    </row>
    <row r="311" spans="1:47" ht="15.95" customHeight="1" x14ac:dyDescent="0.25">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c r="AD311" s="5"/>
      <c r="AE311" s="5"/>
      <c r="AF311" s="5"/>
      <c r="AG311" s="5"/>
      <c r="AH311" s="5"/>
      <c r="AI311" s="5"/>
      <c r="AJ311" s="5"/>
      <c r="AK311" s="5"/>
      <c r="AL311" s="5"/>
      <c r="AM311" s="5"/>
      <c r="AN311" s="5"/>
      <c r="AO311" s="5"/>
      <c r="AP311" s="5"/>
      <c r="AQ311" s="5"/>
      <c r="AR311" s="5"/>
      <c r="AS311" s="5"/>
      <c r="AT311" s="5"/>
      <c r="AU311" s="5"/>
    </row>
    <row r="312" spans="1:47" ht="15.95" customHeight="1" x14ac:dyDescent="0.25">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c r="AA312" s="5"/>
      <c r="AB312" s="5"/>
      <c r="AC312" s="5"/>
      <c r="AD312" s="5"/>
      <c r="AE312" s="5"/>
      <c r="AF312" s="5"/>
      <c r="AG312" s="5"/>
      <c r="AH312" s="5"/>
      <c r="AI312" s="5"/>
      <c r="AJ312" s="5"/>
      <c r="AK312" s="5"/>
      <c r="AL312" s="5"/>
      <c r="AM312" s="5"/>
      <c r="AN312" s="5"/>
      <c r="AO312" s="5"/>
      <c r="AP312" s="5"/>
      <c r="AQ312" s="5"/>
      <c r="AR312" s="5"/>
      <c r="AS312" s="5"/>
      <c r="AT312" s="5"/>
      <c r="AU312" s="5"/>
    </row>
    <row r="313" spans="1:47" ht="15.95" customHeight="1" x14ac:dyDescent="0.25">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c r="AB313" s="5"/>
      <c r="AC313" s="5"/>
      <c r="AD313" s="5"/>
      <c r="AE313" s="5"/>
      <c r="AF313" s="5"/>
      <c r="AG313" s="5"/>
      <c r="AH313" s="5"/>
      <c r="AI313" s="5"/>
      <c r="AJ313" s="5"/>
      <c r="AK313" s="5"/>
      <c r="AL313" s="5"/>
      <c r="AM313" s="5"/>
      <c r="AN313" s="5"/>
      <c r="AO313" s="5"/>
      <c r="AP313" s="5"/>
      <c r="AQ313" s="5"/>
      <c r="AR313" s="5"/>
      <c r="AS313" s="5"/>
      <c r="AT313" s="5"/>
      <c r="AU313" s="5"/>
    </row>
    <row r="314" spans="1:47" ht="15.95" customHeight="1" x14ac:dyDescent="0.25">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c r="AB314" s="5"/>
      <c r="AC314" s="5"/>
      <c r="AD314" s="5"/>
      <c r="AE314" s="5"/>
      <c r="AF314" s="5"/>
      <c r="AG314" s="5"/>
      <c r="AH314" s="5"/>
      <c r="AI314" s="5"/>
      <c r="AJ314" s="5"/>
      <c r="AK314" s="5"/>
      <c r="AL314" s="5"/>
      <c r="AM314" s="5"/>
      <c r="AN314" s="5"/>
      <c r="AO314" s="5"/>
      <c r="AP314" s="5"/>
      <c r="AQ314" s="5"/>
      <c r="AR314" s="5"/>
      <c r="AS314" s="5"/>
      <c r="AT314" s="5"/>
      <c r="AU314" s="5"/>
    </row>
    <row r="315" spans="1:47" ht="15.95" customHeight="1" x14ac:dyDescent="0.2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c r="AA315" s="5"/>
      <c r="AB315" s="5"/>
      <c r="AC315" s="5"/>
      <c r="AD315" s="5"/>
      <c r="AE315" s="5"/>
      <c r="AF315" s="5"/>
      <c r="AG315" s="5"/>
      <c r="AH315" s="5"/>
      <c r="AI315" s="5"/>
      <c r="AJ315" s="5"/>
      <c r="AK315" s="5"/>
      <c r="AL315" s="5"/>
      <c r="AM315" s="5"/>
      <c r="AN315" s="5"/>
      <c r="AO315" s="5"/>
      <c r="AP315" s="5"/>
      <c r="AQ315" s="5"/>
      <c r="AR315" s="5"/>
      <c r="AS315" s="5"/>
      <c r="AT315" s="5"/>
      <c r="AU315" s="5"/>
    </row>
    <row r="316" spans="1:47" ht="15.95" customHeight="1" x14ac:dyDescent="0.25">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c r="AB316" s="5"/>
      <c r="AC316" s="5"/>
      <c r="AD316" s="5"/>
      <c r="AE316" s="5"/>
      <c r="AF316" s="5"/>
      <c r="AG316" s="5"/>
      <c r="AH316" s="5"/>
      <c r="AI316" s="5"/>
      <c r="AJ316" s="5"/>
      <c r="AK316" s="5"/>
      <c r="AL316" s="5"/>
      <c r="AM316" s="5"/>
      <c r="AN316" s="5"/>
      <c r="AO316" s="5"/>
      <c r="AP316" s="5"/>
      <c r="AQ316" s="5"/>
      <c r="AR316" s="5"/>
      <c r="AS316" s="5"/>
      <c r="AT316" s="5"/>
      <c r="AU316" s="5"/>
    </row>
    <row r="317" spans="1:47" ht="15.95" customHeight="1" x14ac:dyDescent="0.25">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c r="AB317" s="5"/>
      <c r="AC317" s="5"/>
      <c r="AD317" s="5"/>
      <c r="AE317" s="5"/>
      <c r="AF317" s="5"/>
      <c r="AG317" s="5"/>
      <c r="AH317" s="5"/>
      <c r="AI317" s="5"/>
      <c r="AJ317" s="5"/>
      <c r="AK317" s="5"/>
      <c r="AL317" s="5"/>
      <c r="AM317" s="5"/>
      <c r="AN317" s="5"/>
      <c r="AO317" s="5"/>
      <c r="AP317" s="5"/>
      <c r="AQ317" s="5"/>
      <c r="AR317" s="5"/>
      <c r="AS317" s="5"/>
      <c r="AT317" s="5"/>
      <c r="AU317" s="5"/>
    </row>
    <row r="318" spans="1:47" ht="15.95" customHeight="1" x14ac:dyDescent="0.25">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c r="AA318" s="5"/>
      <c r="AB318" s="5"/>
      <c r="AC318" s="5"/>
      <c r="AD318" s="5"/>
      <c r="AE318" s="5"/>
      <c r="AF318" s="5"/>
      <c r="AG318" s="5"/>
      <c r="AH318" s="5"/>
      <c r="AI318" s="5"/>
      <c r="AJ318" s="5"/>
      <c r="AK318" s="5"/>
      <c r="AL318" s="5"/>
      <c r="AM318" s="5"/>
      <c r="AN318" s="5"/>
      <c r="AO318" s="5"/>
      <c r="AP318" s="5"/>
      <c r="AQ318" s="5"/>
      <c r="AR318" s="5"/>
      <c r="AS318" s="5"/>
      <c r="AT318" s="5"/>
      <c r="AU318" s="5"/>
    </row>
    <row r="319" spans="1:47" ht="15.95" customHeight="1" x14ac:dyDescent="0.25">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c r="AB319" s="5"/>
      <c r="AC319" s="5"/>
      <c r="AD319" s="5"/>
      <c r="AE319" s="5"/>
      <c r="AF319" s="5"/>
      <c r="AG319" s="5"/>
      <c r="AH319" s="5"/>
      <c r="AI319" s="5"/>
      <c r="AJ319" s="5"/>
      <c r="AK319" s="5"/>
      <c r="AL319" s="5"/>
      <c r="AM319" s="5"/>
      <c r="AN319" s="5"/>
      <c r="AO319" s="5"/>
      <c r="AP319" s="5"/>
      <c r="AQ319" s="5"/>
      <c r="AR319" s="5"/>
      <c r="AS319" s="5"/>
      <c r="AT319" s="5"/>
      <c r="AU319" s="5"/>
    </row>
    <row r="320" spans="1:47" ht="15.95" customHeight="1" x14ac:dyDescent="0.25">
      <c r="A320" s="2"/>
      <c r="B320" s="5"/>
      <c r="C320" s="5"/>
      <c r="D320" s="5"/>
      <c r="E320" s="5"/>
      <c r="F320" s="5"/>
      <c r="G320" s="5"/>
      <c r="H320" s="5"/>
      <c r="I320" s="5"/>
      <c r="J320" s="5"/>
      <c r="K320" s="5"/>
      <c r="L320" s="5"/>
      <c r="M320" s="5"/>
      <c r="N320" s="5"/>
      <c r="O320" s="5"/>
      <c r="P320" s="5"/>
      <c r="Q320" s="5"/>
      <c r="R320" s="5"/>
      <c r="S320" s="5"/>
      <c r="T320" s="5"/>
      <c r="U320" s="5"/>
      <c r="V320" s="5"/>
      <c r="W320" s="5"/>
      <c r="X320" s="5"/>
      <c r="Y320" s="5"/>
      <c r="Z320" s="5"/>
      <c r="AA320" s="5"/>
      <c r="AB320" s="5"/>
      <c r="AC320" s="5"/>
      <c r="AD320" s="5"/>
      <c r="AE320" s="5"/>
      <c r="AF320" s="5"/>
      <c r="AG320" s="5"/>
      <c r="AH320" s="5"/>
      <c r="AI320" s="5"/>
      <c r="AJ320" s="5"/>
      <c r="AK320" s="5"/>
      <c r="AL320" s="5"/>
      <c r="AM320" s="5"/>
      <c r="AN320" s="5"/>
      <c r="AO320" s="5"/>
      <c r="AP320" s="5"/>
      <c r="AQ320" s="5"/>
    </row>
    <row r="321" spans="1:1" ht="15.95" customHeight="1" x14ac:dyDescent="0.25">
      <c r="A321" s="2"/>
    </row>
    <row r="322" spans="1:1" ht="15.95" customHeight="1" x14ac:dyDescent="0.25">
      <c r="A322" s="2"/>
    </row>
    <row r="323" spans="1:1" ht="15.95" customHeight="1" x14ac:dyDescent="0.25">
      <c r="A323" s="2"/>
    </row>
    <row r="324" spans="1:1" ht="15.95" customHeight="1" x14ac:dyDescent="0.25">
      <c r="A324" s="2"/>
    </row>
    <row r="325" spans="1:1" ht="15.95" customHeight="1" x14ac:dyDescent="0.25">
      <c r="A325" s="2"/>
    </row>
    <row r="326" spans="1:1" ht="15.95" customHeight="1" x14ac:dyDescent="0.25">
      <c r="A326" s="2"/>
    </row>
    <row r="327" spans="1:1" ht="15.95" customHeight="1" x14ac:dyDescent="0.25">
      <c r="A327" s="2"/>
    </row>
    <row r="328" spans="1:1" ht="15.95" customHeight="1" x14ac:dyDescent="0.25">
      <c r="A328" s="2"/>
    </row>
    <row r="329" spans="1:1" ht="15.95" customHeight="1" x14ac:dyDescent="0.25">
      <c r="A329" s="2"/>
    </row>
    <row r="330" spans="1:1" ht="15.95" customHeight="1" x14ac:dyDescent="0.25">
      <c r="A330" s="2"/>
    </row>
    <row r="331" spans="1:1" ht="15.95" customHeight="1" x14ac:dyDescent="0.25">
      <c r="A331" s="2"/>
    </row>
    <row r="332" spans="1:1" ht="15.95" customHeight="1" x14ac:dyDescent="0.25">
      <c r="A332" s="2"/>
    </row>
    <row r="333" spans="1:1" ht="15.95" customHeight="1" x14ac:dyDescent="0.25">
      <c r="A333" s="2"/>
    </row>
    <row r="334" spans="1:1" ht="15.95" customHeight="1" x14ac:dyDescent="0.25">
      <c r="A334" s="2"/>
    </row>
    <row r="335" spans="1:1" ht="15.95" customHeight="1" x14ac:dyDescent="0.25">
      <c r="A335" s="2"/>
    </row>
    <row r="336" spans="1:1" ht="15.95" customHeight="1" x14ac:dyDescent="0.25">
      <c r="A336" s="2"/>
    </row>
  </sheetData>
  <sheetProtection algorithmName="SHA-512" hashValue="g2dULnFVOhVwSVBLJxS+D9qdW6mHtayTMh3eBpeSmhNfkCvBglSSKocnRXUhAlIRqSsNl5LMPFyp8p0EQ0v52A==" saltValue="9n1SU9oOTkGPKC+gNQ+9WA==" spinCount="100000" sheet="1" selectLockedCells="1"/>
  <mergeCells count="150">
    <mergeCell ref="C208:AP208"/>
    <mergeCell ref="D97:Y97"/>
    <mergeCell ref="I188:N188"/>
    <mergeCell ref="I190:N190"/>
    <mergeCell ref="D150:AO150"/>
    <mergeCell ref="B2:AQ2"/>
    <mergeCell ref="D26:N26"/>
    <mergeCell ref="D13:AO15"/>
    <mergeCell ref="D22:S22"/>
    <mergeCell ref="T22:V22"/>
    <mergeCell ref="D12:Z12"/>
    <mergeCell ref="AA12:AC12"/>
    <mergeCell ref="P38:AD38"/>
    <mergeCell ref="B206:I206"/>
    <mergeCell ref="C67:AP68"/>
    <mergeCell ref="D78:AO78"/>
    <mergeCell ref="D105:AO105"/>
    <mergeCell ref="D205:AO205"/>
    <mergeCell ref="D40:AO40"/>
    <mergeCell ref="AL200:AN200"/>
    <mergeCell ref="O188:Y188"/>
    <mergeCell ref="O189:Y189"/>
    <mergeCell ref="O190:Y190"/>
    <mergeCell ref="E183:AO184"/>
    <mergeCell ref="D49:O49"/>
    <mergeCell ref="P49:R49"/>
    <mergeCell ref="D52:P52"/>
    <mergeCell ref="Q52:S52"/>
    <mergeCell ref="Z186:AF186"/>
    <mergeCell ref="Z187:AF187"/>
    <mergeCell ref="Z188:AF188"/>
    <mergeCell ref="Z189:AF189"/>
    <mergeCell ref="Z190:AF190"/>
    <mergeCell ref="O186:Y186"/>
    <mergeCell ref="W102:AI102"/>
    <mergeCell ref="D113:AO114"/>
    <mergeCell ref="D117:AO118"/>
    <mergeCell ref="D116:AO116"/>
    <mergeCell ref="D121:AO121"/>
    <mergeCell ref="G189:H189"/>
    <mergeCell ref="D156:AO157"/>
    <mergeCell ref="D154:AO154"/>
    <mergeCell ref="G188:H188"/>
    <mergeCell ref="Q4:AQ4"/>
    <mergeCell ref="Q5:Y5"/>
    <mergeCell ref="B8:AI8"/>
    <mergeCell ref="AJ8:AO8"/>
    <mergeCell ref="O26:Q26"/>
    <mergeCell ref="D28:S28"/>
    <mergeCell ref="T28:V28"/>
    <mergeCell ref="D31:AF31"/>
    <mergeCell ref="C10:Q10"/>
    <mergeCell ref="R10:AF10"/>
    <mergeCell ref="AG31:AI31"/>
    <mergeCell ref="D17:R17"/>
    <mergeCell ref="S17:AO18"/>
    <mergeCell ref="D20:S20"/>
    <mergeCell ref="D24:Q24"/>
    <mergeCell ref="R24:T24"/>
    <mergeCell ref="J100:V100"/>
    <mergeCell ref="W100:AI100"/>
    <mergeCell ref="J99:V99"/>
    <mergeCell ref="D94:W94"/>
    <mergeCell ref="X94:Z94"/>
    <mergeCell ref="C82:P83"/>
    <mergeCell ref="I72:AO76"/>
    <mergeCell ref="D152:AO152"/>
    <mergeCell ref="C142:AP142"/>
    <mergeCell ref="C141:AP141"/>
    <mergeCell ref="D144:AO145"/>
    <mergeCell ref="C110:P111"/>
    <mergeCell ref="J101:V101"/>
    <mergeCell ref="W101:AI101"/>
    <mergeCell ref="J102:V102"/>
    <mergeCell ref="B107:I107"/>
    <mergeCell ref="D85:AO92"/>
    <mergeCell ref="W103:AI103"/>
    <mergeCell ref="D96:AO96"/>
    <mergeCell ref="D33:AO33"/>
    <mergeCell ref="B35:I35"/>
    <mergeCell ref="AJ70:AL70"/>
    <mergeCell ref="D72:H72"/>
    <mergeCell ref="Y55:AA55"/>
    <mergeCell ref="D56:AP57"/>
    <mergeCell ref="D59:Y59"/>
    <mergeCell ref="Z59:AB59"/>
    <mergeCell ref="D53:AP53"/>
    <mergeCell ref="D70:AI70"/>
    <mergeCell ref="D60:AP60"/>
    <mergeCell ref="H42:J42"/>
    <mergeCell ref="D43:AP43"/>
    <mergeCell ref="D45:F45"/>
    <mergeCell ref="D62:AO62"/>
    <mergeCell ref="D55:X55"/>
    <mergeCell ref="D42:G42"/>
    <mergeCell ref="D47:AO47"/>
    <mergeCell ref="C38:O38"/>
    <mergeCell ref="G45:I45"/>
    <mergeCell ref="K45:X45"/>
    <mergeCell ref="Y45:Z45"/>
    <mergeCell ref="B64:I64"/>
    <mergeCell ref="D46:AP46"/>
    <mergeCell ref="D204:AO204"/>
    <mergeCell ref="D131:AP131"/>
    <mergeCell ref="G192:P192"/>
    <mergeCell ref="G193:P193"/>
    <mergeCell ref="G194:P194"/>
    <mergeCell ref="G195:P195"/>
    <mergeCell ref="G196:P196"/>
    <mergeCell ref="D159:AO160"/>
    <mergeCell ref="D162:AO163"/>
    <mergeCell ref="D147:AO148"/>
    <mergeCell ref="AM199:AO199"/>
    <mergeCell ref="D170:K170"/>
    <mergeCell ref="E172:J172"/>
    <mergeCell ref="E182:I182"/>
    <mergeCell ref="G187:H187"/>
    <mergeCell ref="I189:N189"/>
    <mergeCell ref="D168:AO168"/>
    <mergeCell ref="I187:N187"/>
    <mergeCell ref="E178:AO178"/>
    <mergeCell ref="O187:Y187"/>
    <mergeCell ref="G190:H190"/>
    <mergeCell ref="D132:AO132"/>
    <mergeCell ref="C198:AJ201"/>
    <mergeCell ref="X194:AG194"/>
    <mergeCell ref="H203:AO203"/>
    <mergeCell ref="D203:G203"/>
    <mergeCell ref="W99:AI99"/>
    <mergeCell ref="D122:AO122"/>
    <mergeCell ref="D125:AO125"/>
    <mergeCell ref="D130:AO130"/>
    <mergeCell ref="D123:AO123"/>
    <mergeCell ref="D126:AO127"/>
    <mergeCell ref="D128:AO128"/>
    <mergeCell ref="D134:I134"/>
    <mergeCell ref="C138:T139"/>
    <mergeCell ref="D119:AO119"/>
    <mergeCell ref="R110:AF111"/>
    <mergeCell ref="D165:AO166"/>
    <mergeCell ref="X195:AG195"/>
    <mergeCell ref="X196:AG196"/>
    <mergeCell ref="E180:AP180"/>
    <mergeCell ref="E177:AO177"/>
    <mergeCell ref="E175:AO175"/>
    <mergeCell ref="E173:AO173"/>
    <mergeCell ref="G186:N186"/>
    <mergeCell ref="J103:V103"/>
    <mergeCell ref="X193:AG193"/>
    <mergeCell ref="X192:AG192"/>
  </mergeCells>
  <conditionalFormatting sqref="B64:I64">
    <cfRule type="expression" dxfId="102" priority="25">
      <formula>$AG$31="non"</formula>
    </cfRule>
  </conditionalFormatting>
  <conditionalFormatting sqref="B206:I206">
    <cfRule type="expression" dxfId="99" priority="21">
      <formula>$AL$200=""</formula>
    </cfRule>
  </conditionalFormatting>
  <conditionalFormatting sqref="B2:AQ2">
    <cfRule type="expression" dxfId="98" priority="14">
      <formula>$B$2=""</formula>
    </cfRule>
  </conditionalFormatting>
  <conditionalFormatting sqref="B97:AQ182 B10:AQ95 B96:D96 AP96:AQ96 B183:E183 AP183:AQ184 B184:D184 B185:AQ197 B198:C198 AK198:AQ201 B199:B201 B202:AQ209">
    <cfRule type="expression" priority="5" stopIfTrue="1">
      <formula>$A$1="12345Age"</formula>
    </cfRule>
  </conditionalFormatting>
  <conditionalFormatting sqref="D40 D42:G42 D45:F45 D49:O49 D52:P52 D59:Y59">
    <cfRule type="expression" dxfId="86" priority="58">
      <formula>$AG$31="oui"</formula>
    </cfRule>
  </conditionalFormatting>
  <conditionalFormatting sqref="D55">
    <cfRule type="expression" dxfId="85" priority="56">
      <formula>$AG$31="oui"</formula>
    </cfRule>
  </conditionalFormatting>
  <conditionalFormatting sqref="D203:G203">
    <cfRule type="expression" dxfId="84" priority="32">
      <formula>$AL$200="oui"</formula>
    </cfRule>
  </conditionalFormatting>
  <conditionalFormatting sqref="D72:H72">
    <cfRule type="expression" dxfId="83" priority="182">
      <formula>$AJ$70="oui"</formula>
    </cfRule>
  </conditionalFormatting>
  <conditionalFormatting sqref="D17:R17">
    <cfRule type="expression" dxfId="82" priority="114">
      <formula>$AA$12="oui"</formula>
    </cfRule>
  </conditionalFormatting>
  <conditionalFormatting sqref="D97:Y97">
    <cfRule type="expression" dxfId="81" priority="2">
      <formula>$X$94="non"</formula>
    </cfRule>
  </conditionalFormatting>
  <conditionalFormatting sqref="D113:AO114">
    <cfRule type="expression" dxfId="80" priority="42">
      <formula>$T$28="oui"</formula>
    </cfRule>
    <cfRule type="expression" dxfId="79" priority="44">
      <formula>$R$24="oui"</formula>
    </cfRule>
    <cfRule type="expression" dxfId="78" priority="45">
      <formula>$T$22="oui"</formula>
    </cfRule>
    <cfRule type="expression" dxfId="77" priority="43">
      <formula>$O$26="oui"</formula>
    </cfRule>
  </conditionalFormatting>
  <conditionalFormatting sqref="D116:AO118">
    <cfRule type="expression" dxfId="76" priority="40">
      <formula>$T$22="oui"</formula>
    </cfRule>
  </conditionalFormatting>
  <conditionalFormatting sqref="D119:AO119">
    <cfRule type="expression" dxfId="75" priority="39">
      <formula>$T$22="oui"</formula>
    </cfRule>
  </conditionalFormatting>
  <conditionalFormatting sqref="D121:AO122">
    <cfRule type="expression" dxfId="74" priority="38">
      <formula>$R$24="oui"</formula>
    </cfRule>
  </conditionalFormatting>
  <conditionalFormatting sqref="D123:AO123">
    <cfRule type="expression" dxfId="73" priority="37">
      <formula>$R$24="oui"</formula>
    </cfRule>
  </conditionalFormatting>
  <conditionalFormatting sqref="D125:AO127">
    <cfRule type="expression" dxfId="72" priority="36">
      <formula>$O$26="oui"</formula>
    </cfRule>
  </conditionalFormatting>
  <conditionalFormatting sqref="D128:AO128">
    <cfRule type="expression" dxfId="71" priority="35">
      <formula>$O$26="oui"</formula>
    </cfRule>
  </conditionalFormatting>
  <conditionalFormatting sqref="D132:AO132">
    <cfRule type="expression" dxfId="70" priority="33">
      <formula>$T$28="oui"</formula>
    </cfRule>
  </conditionalFormatting>
  <conditionalFormatting sqref="D205:AO205">
    <cfRule type="expression" dxfId="69" priority="30">
      <formula>$AL$200="non"</formula>
    </cfRule>
  </conditionalFormatting>
  <conditionalFormatting sqref="D130:AP131">
    <cfRule type="expression" dxfId="68" priority="34">
      <formula>$T$28="oui"</formula>
    </cfRule>
  </conditionalFormatting>
  <conditionalFormatting sqref="H42:J42 G45:I45 P49:R49 Q52:S52 Z59:AB59">
    <cfRule type="expression" dxfId="67" priority="57">
      <formula>$AG$31="oui"</formula>
    </cfRule>
  </conditionalFormatting>
  <conditionalFormatting sqref="H203:AO203">
    <cfRule type="expression" dxfId="66" priority="29">
      <formula>$AL$200="non"</formula>
    </cfRule>
  </conditionalFormatting>
  <conditionalFormatting sqref="J99:AI99">
    <cfRule type="expression" dxfId="65" priority="3">
      <formula>$X$94="non"</formula>
    </cfRule>
  </conditionalFormatting>
  <conditionalFormatting sqref="J100:AI103">
    <cfRule type="expression" dxfId="64" priority="4">
      <formula>$X$94="non"</formula>
    </cfRule>
  </conditionalFormatting>
  <conditionalFormatting sqref="K45:X45">
    <cfRule type="expression" dxfId="63" priority="74">
      <formula>$G$45="oui"</formula>
    </cfRule>
  </conditionalFormatting>
  <conditionalFormatting sqref="P38:AD38">
    <cfRule type="expression" dxfId="62" priority="59">
      <formula>$AG$31="non"</formula>
    </cfRule>
    <cfRule type="expression" dxfId="61" priority="60">
      <formula>$AG$31=""</formula>
    </cfRule>
    <cfRule type="expression" dxfId="60" priority="118">
      <formula>#REF!="non"</formula>
    </cfRule>
  </conditionalFormatting>
  <conditionalFormatting sqref="R10:AF10">
    <cfRule type="expression" dxfId="59" priority="61">
      <formula>#REF!=""</formula>
    </cfRule>
    <cfRule type="expression" dxfId="58" priority="65">
      <formula>#REF!="non"</formula>
    </cfRule>
  </conditionalFormatting>
  <conditionalFormatting sqref="R110:AF111">
    <cfRule type="expression" dxfId="57" priority="46">
      <formula>$T$28="oui"</formula>
    </cfRule>
    <cfRule type="expression" dxfId="56" priority="47">
      <formula>$O$26="oui"</formula>
    </cfRule>
    <cfRule type="expression" dxfId="55" priority="48">
      <formula>$T$22="oui"</formula>
    </cfRule>
    <cfRule type="expression" dxfId="53" priority="49">
      <formula>$R$24="oui"</formula>
    </cfRule>
  </conditionalFormatting>
  <conditionalFormatting sqref="S17:AO18">
    <cfRule type="expression" dxfId="52" priority="115">
      <formula>$AA$12="oui"</formula>
    </cfRule>
  </conditionalFormatting>
  <conditionalFormatting sqref="Y45:Z45">
    <cfRule type="expression" dxfId="51" priority="73">
      <formula>$G$45="oui"</formula>
    </cfRule>
  </conditionalFormatting>
  <conditionalFormatting sqref="Y55:AA55">
    <cfRule type="expression" dxfId="50" priority="55">
      <formula>$AG$31="oui"</formula>
    </cfRule>
  </conditionalFormatting>
  <dataValidations count="1">
    <dataValidation type="whole" allowBlank="1" showInputMessage="1" showErrorMessage="1" sqref="AA45" xr:uid="{7FE66E58-8784-4627-9A28-AE808363A550}">
      <formula1>0</formula1>
      <formula2>3</formula2>
    </dataValidation>
  </dataValidations>
  <hyperlinks>
    <hyperlink ref="AJ8:AO8" location="'Formulaire unique'!A31" display="EN CLIQUANT ICI" xr:uid="{63BDF7D5-B609-43EE-BEAB-58BADF9E9C84}"/>
    <hyperlink ref="D203:G203" location="'Bon de commande financement'!A1" display="cliquez ici" xr:uid="{5E46591B-B43F-4F20-8328-C4D7800C7926}"/>
  </hyperlink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26" id="{3089688A-AFBC-4247-8366-04B7EEA1FC44}">
            <xm:f>$D$33=Notes!$B$60</xm:f>
            <x14:dxf>
              <font>
                <b/>
                <i val="0"/>
                <color auto="1"/>
              </font>
              <fill>
                <patternFill>
                  <bgColor rgb="FFE2DBB0"/>
                </patternFill>
              </fill>
            </x14:dxf>
          </x14:cfRule>
          <xm:sqref>B35:I35</xm:sqref>
        </x14:conditionalFormatting>
        <x14:conditionalFormatting xmlns:xm="http://schemas.microsoft.com/office/excel/2006/main">
          <x14:cfRule type="expression" priority="24" id="{6284384A-10A6-4569-BCFC-318331DFB06B}">
            <xm:f>$D$62=Notes!$B$70</xm:f>
            <x14:dxf>
              <font>
                <b/>
                <i val="0"/>
                <color auto="1"/>
              </font>
              <fill>
                <patternFill>
                  <bgColor rgb="FFE2DBB0"/>
                </patternFill>
              </fill>
            </x14:dxf>
          </x14:cfRule>
          <xm:sqref>B64:I64</xm:sqref>
        </x14:conditionalFormatting>
        <x14:conditionalFormatting xmlns:xm="http://schemas.microsoft.com/office/excel/2006/main">
          <x14:cfRule type="expression" priority="22" id="{4404699A-C3CA-48B4-B0F6-E941AD9A16F8}">
            <xm:f>$D$105=Notes!$B$73</xm:f>
            <x14:dxf>
              <font>
                <b/>
                <i val="0"/>
                <color auto="1"/>
              </font>
              <fill>
                <patternFill>
                  <bgColor rgb="FFE2DBB0"/>
                </patternFill>
              </fill>
            </x14:dxf>
          </x14:cfRule>
          <x14:cfRule type="expression" priority="23" id="{945ECEEC-EFD0-433F-9659-427EC2914B03}">
            <xm:f>$D$105=Notes!$B$74</xm:f>
            <x14:dxf>
              <font>
                <b/>
                <i val="0"/>
                <color auto="1"/>
              </font>
              <fill>
                <patternFill>
                  <bgColor rgb="FFE2DBB0"/>
                </patternFill>
              </fill>
            </x14:dxf>
          </x14:cfRule>
          <xm:sqref>B107:I107</xm:sqref>
        </x14:conditionalFormatting>
        <x14:conditionalFormatting xmlns:xm="http://schemas.microsoft.com/office/excel/2006/main">
          <x14:cfRule type="expression" priority="6" id="{107FB802-CA28-4264-8B2B-9C29C500F58C}">
            <xm:f>$B$2=Notes!$B$58</xm:f>
            <x14:dxf>
              <font>
                <color theme="0"/>
              </font>
              <fill>
                <patternFill>
                  <bgColor theme="0"/>
                </patternFill>
              </fill>
              <border>
                <left/>
                <right/>
                <top/>
                <bottom/>
                <vertical/>
                <horizontal/>
              </border>
            </x14:dxf>
          </x14:cfRule>
          <xm:sqref>B10:AQ35</xm:sqref>
        </x14:conditionalFormatting>
        <x14:conditionalFormatting xmlns:xm="http://schemas.microsoft.com/office/excel/2006/main">
          <x14:cfRule type="expression" priority="15" id="{2CADFE6B-0EFC-44C0-B528-F4168F86FBDE}">
            <xm:f>$B$2=Notes!$B$57</xm:f>
            <x14:dxf>
              <font>
                <color theme="0"/>
              </font>
              <fill>
                <patternFill>
                  <bgColor theme="0"/>
                </patternFill>
              </fill>
              <border>
                <left/>
                <right/>
                <top/>
                <bottom/>
                <vertical/>
                <horizontal/>
              </border>
            </x14:dxf>
          </x14:cfRule>
          <xm:sqref>B10:AQ95 B96:D96 AP96:AQ96 B97:AQ182 B183:E183 AP183:AQ184 B184:D184 B185:AQ197 AQ208 B209:AQ209</xm:sqref>
        </x14:conditionalFormatting>
        <x14:conditionalFormatting xmlns:xm="http://schemas.microsoft.com/office/excel/2006/main">
          <x14:cfRule type="expression" priority="20" id="{E60D0DFB-0786-42A4-ACC6-52A6DDAEABD7}">
            <xm:f>$D$33=Notes!$B$60</xm:f>
            <x14:dxf>
              <font>
                <color theme="0"/>
              </font>
              <fill>
                <patternFill>
                  <bgColor theme="0"/>
                </patternFill>
              </fill>
              <border>
                <left/>
                <right/>
                <top/>
                <bottom/>
                <vertical/>
                <horizontal/>
              </border>
            </x14:dxf>
          </x14:cfRule>
          <xm:sqref>B36:AQ95 B96:D96 AP96:AQ96 B97:AQ182 B183:E183 AP183:AQ184 B184:D184 B185:AQ197 B198:C198 AK198:AQ201 B199:B201 B202:AQ203 B204:D204 AP204:AQ204 B205:AQ206</xm:sqref>
        </x14:conditionalFormatting>
        <x14:conditionalFormatting xmlns:xm="http://schemas.microsoft.com/office/excel/2006/main">
          <x14:cfRule type="expression" priority="19" id="{950029F9-D94A-4BCE-BA9C-4B1DC8C76FD8}">
            <xm:f>$D$62=Notes!$B$70</xm:f>
            <x14:dxf>
              <font>
                <color theme="0"/>
              </font>
              <fill>
                <patternFill>
                  <bgColor theme="0"/>
                </patternFill>
              </fill>
              <border>
                <left/>
                <right/>
                <top/>
                <bottom/>
                <vertical/>
                <horizontal/>
              </border>
            </x14:dxf>
          </x14:cfRule>
          <xm:sqref>B65:AQ95 B96:D96 AP96:AQ96 B97:AQ182 B183:E183 AP183:AQ184 B184:D184 B185:AQ197 B198:C198 AK198:AQ201 B199:B201 B202:AQ203 B204:D204 AP204:AQ204 B205:AQ206</xm:sqref>
        </x14:conditionalFormatting>
        <x14:conditionalFormatting xmlns:xm="http://schemas.microsoft.com/office/excel/2006/main">
          <x14:cfRule type="expression" priority="17" id="{3CB90221-CB21-4CD5-A57D-4592134FD92D}">
            <xm:f>$D$105=Notes!$B$73</xm:f>
            <x14:dxf>
              <font>
                <color theme="0"/>
              </font>
              <fill>
                <patternFill>
                  <bgColor theme="0"/>
                </patternFill>
              </fill>
              <border>
                <left/>
                <right/>
                <top/>
                <bottom/>
                <vertical/>
                <horizontal/>
              </border>
            </x14:dxf>
          </x14:cfRule>
          <x14:cfRule type="expression" priority="18" id="{46A97F3B-0177-4DDB-834B-D1EFC3258E01}">
            <xm:f>$D$105=Notes!$B$74</xm:f>
            <x14:dxf>
              <font>
                <color theme="0"/>
              </font>
              <fill>
                <patternFill>
                  <bgColor theme="0"/>
                </patternFill>
              </fill>
              <border>
                <left/>
                <right/>
                <top/>
                <bottom/>
                <vertical/>
                <horizontal/>
              </border>
            </x14:dxf>
          </x14:cfRule>
          <xm:sqref>B108:AQ182 B183:E183 AP183:AQ184 B184:D184 B185:AQ197 B198:C198 AK198:AQ201 B199:B201 B202:AQ203 B204:D204 AP204:AQ204 B205:AQ206</xm:sqref>
        </x14:conditionalFormatting>
        <x14:conditionalFormatting xmlns:xm="http://schemas.microsoft.com/office/excel/2006/main">
          <x14:cfRule type="expression" priority="7" id="{E5A45ABD-7AB2-4C2C-91A1-5D64132A6253}">
            <xm:f>$B$2=Notes!$B$57</xm:f>
            <x14:dxf>
              <font>
                <color theme="0"/>
              </font>
              <fill>
                <patternFill>
                  <bgColor theme="0"/>
                </patternFill>
              </fill>
              <border>
                <left/>
                <right/>
                <top/>
                <bottom/>
                <vertical/>
                <horizontal/>
              </border>
            </x14:dxf>
          </x14:cfRule>
          <xm:sqref>C198 B198:B201 AK198:AQ201 B202:AQ207 B208:C208</xm:sqref>
        </x14:conditionalFormatting>
        <x14:conditionalFormatting xmlns:xm="http://schemas.microsoft.com/office/excel/2006/main">
          <x14:cfRule type="expression" priority="8" id="{0EE58891-5FCE-4A40-AD98-243786C29652}">
            <xm:f>$D$105=Notes!$B$73</xm:f>
            <x14:dxf>
              <font>
                <color theme="0"/>
              </font>
              <fill>
                <patternFill>
                  <bgColor theme="0"/>
                </patternFill>
              </fill>
              <border>
                <left/>
                <right/>
                <top/>
                <bottom/>
                <vertical/>
                <horizontal/>
              </border>
            </x14:dxf>
          </x14:cfRule>
          <x14:cfRule type="expression" priority="9" id="{C364B530-E874-4E5A-919C-4E32597D6381}">
            <xm:f>$D$105=Notes!$B$74</xm:f>
            <x14:dxf>
              <font>
                <color theme="0"/>
              </font>
              <fill>
                <patternFill>
                  <bgColor theme="0"/>
                </patternFill>
              </fill>
              <border>
                <left/>
                <right/>
                <top/>
                <bottom/>
                <vertical/>
                <horizontal/>
              </border>
            </x14:dxf>
          </x14:cfRule>
          <x14:cfRule type="expression" priority="10" id="{42E92077-E84B-46E0-BF21-464E4C9073B0}">
            <xm:f>$D$62=Notes!$B$70</xm:f>
            <x14:dxf>
              <font>
                <color theme="0"/>
              </font>
              <fill>
                <patternFill>
                  <bgColor theme="0"/>
                </patternFill>
              </fill>
              <border>
                <left/>
                <right/>
                <top/>
                <bottom/>
                <vertical/>
                <horizontal/>
              </border>
            </x14:dxf>
          </x14:cfRule>
          <x14:cfRule type="expression" priority="11" id="{C9917D46-2ACB-40C1-A5E9-EED9A425A7F9}">
            <xm:f>$D$33=Notes!$B$60</xm:f>
            <x14:dxf>
              <font>
                <color theme="0"/>
              </font>
              <fill>
                <patternFill>
                  <bgColor theme="0"/>
                </patternFill>
              </fill>
              <border>
                <left/>
                <right/>
                <top/>
                <bottom/>
                <vertical/>
                <horizontal/>
              </border>
            </x14:dxf>
          </x14:cfRule>
          <xm:sqref>C208</xm:sqref>
        </x14:conditionalFormatting>
        <x14:conditionalFormatting xmlns:xm="http://schemas.microsoft.com/office/excel/2006/main">
          <x14:cfRule type="expression" priority="31" id="{17CAC2EB-D80A-4C60-8501-E29DF7A36546}">
            <xm:f>$D$105=Notes!$B$76</xm:f>
            <x14:dxf>
              <font>
                <b/>
                <i val="0"/>
                <color rgb="FFC00000"/>
              </font>
            </x14:dxf>
          </x14:cfRule>
          <xm:sqref>R110:AF111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2858D19-7004-434E-A8B5-E1FAD5FDCF73}">
          <x14:formula1>
            <xm:f>'Menus déroulant'!$B$4:$B$5</xm:f>
          </x14:formula1>
          <xm:sqref>AG31:AI31 AA12:AC12 R24:T24 O26:Q26 T28:V28 H42:J42 G45:I45 P49:R49 Q52:S52 Z59 Y55:AA55 AJ70:AL70 X94:Z94 T22:V22 AL200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565F8-7EF7-4544-9C9E-B899E9EF6C00}">
  <dimension ref="A1:AU117"/>
  <sheetViews>
    <sheetView showGridLines="0" workbookViewId="0"/>
  </sheetViews>
  <sheetFormatPr baseColWidth="10" defaultColWidth="3.42578125" defaultRowHeight="15.75" customHeight="1" x14ac:dyDescent="0.25"/>
  <cols>
    <col min="1" max="1" width="13.28515625" style="1" bestFit="1" customWidth="1"/>
    <col min="2" max="2" width="1.7109375" style="1" customWidth="1"/>
    <col min="3" max="23" width="3.42578125" style="1" customWidth="1"/>
    <col min="24" max="25" width="1.7109375" style="1" customWidth="1"/>
    <col min="26" max="46" width="3.42578125" style="1"/>
    <col min="47" max="47" width="1.7109375" style="1" customWidth="1"/>
    <col min="48" max="48" width="11.42578125" style="1" customWidth="1"/>
    <col min="49" max="16384" width="3.42578125" style="1"/>
  </cols>
  <sheetData>
    <row r="1" spans="1:47" ht="24" customHeight="1" thickBot="1" x14ac:dyDescent="0.3">
      <c r="A1" s="200"/>
      <c r="B1" s="571"/>
      <c r="C1" s="571"/>
      <c r="D1" s="571"/>
      <c r="E1" s="571"/>
      <c r="F1" s="571"/>
      <c r="G1" s="571"/>
      <c r="H1" s="571"/>
      <c r="I1" s="571"/>
      <c r="J1" s="571"/>
      <c r="K1" s="571"/>
      <c r="L1" s="571"/>
      <c r="M1" s="571"/>
      <c r="N1" s="571"/>
      <c r="O1" s="571"/>
      <c r="P1" s="571"/>
      <c r="Q1" s="571"/>
      <c r="R1" s="571"/>
      <c r="S1" s="571"/>
      <c r="T1" s="571"/>
      <c r="U1" s="571"/>
      <c r="V1" s="571"/>
      <c r="W1" s="571"/>
      <c r="X1" s="571"/>
      <c r="Y1" s="571"/>
      <c r="Z1" s="571"/>
      <c r="AA1" s="571"/>
      <c r="AB1" s="571"/>
      <c r="AC1" s="571"/>
      <c r="AD1" s="571"/>
      <c r="AE1" s="571"/>
      <c r="AF1" s="571"/>
      <c r="AG1" s="571"/>
      <c r="AH1" s="571"/>
      <c r="AI1" s="571"/>
      <c r="AJ1" s="571"/>
      <c r="AK1" s="571"/>
      <c r="AL1" s="571"/>
      <c r="AM1" s="571"/>
      <c r="AN1" s="571"/>
      <c r="AO1" s="571"/>
      <c r="AP1" s="571"/>
      <c r="AQ1" s="571"/>
      <c r="AR1" s="571"/>
      <c r="AS1" s="571"/>
      <c r="AT1" s="571"/>
      <c r="AU1" s="571"/>
    </row>
    <row r="2" spans="1:47" ht="70.5" customHeight="1" thickBot="1" x14ac:dyDescent="0.3">
      <c r="B2" s="575" t="s">
        <v>496</v>
      </c>
      <c r="C2" s="576"/>
      <c r="D2" s="576"/>
      <c r="E2" s="576"/>
      <c r="F2" s="576"/>
      <c r="G2" s="576"/>
      <c r="H2" s="576"/>
      <c r="I2" s="576"/>
      <c r="J2" s="576"/>
      <c r="K2" s="576"/>
      <c r="L2" s="576"/>
      <c r="M2" s="576"/>
      <c r="N2" s="576"/>
      <c r="O2" s="576"/>
      <c r="P2" s="576"/>
      <c r="Q2" s="576"/>
      <c r="R2" s="576"/>
      <c r="S2" s="576"/>
      <c r="T2" s="576"/>
      <c r="U2" s="576"/>
      <c r="V2" s="576"/>
      <c r="W2" s="576"/>
      <c r="X2" s="576"/>
      <c r="Y2" s="576"/>
      <c r="Z2" s="576"/>
      <c r="AA2" s="576"/>
      <c r="AB2" s="576"/>
      <c r="AC2" s="576"/>
      <c r="AD2" s="576"/>
      <c r="AE2" s="576"/>
      <c r="AF2" s="576"/>
      <c r="AG2" s="576"/>
      <c r="AH2" s="576"/>
      <c r="AI2" s="576"/>
      <c r="AJ2" s="576"/>
      <c r="AK2" s="576"/>
      <c r="AL2" s="576"/>
      <c r="AM2" s="576"/>
      <c r="AN2" s="576"/>
      <c r="AO2" s="576"/>
      <c r="AP2" s="576"/>
      <c r="AQ2" s="576"/>
      <c r="AR2" s="576"/>
      <c r="AS2" s="576"/>
      <c r="AT2" s="576"/>
      <c r="AU2" s="577"/>
    </row>
    <row r="3" spans="1:47" ht="9" customHeight="1" x14ac:dyDescent="0.25"/>
    <row r="4" spans="1:47" ht="32.25" customHeight="1" x14ac:dyDescent="0.25">
      <c r="B4" s="579" t="str">
        <f>IF(OR('Matrices Formulaires'!B13=Notes!B7,'Matrices Formulaires'!AK50=Notes!B11,'Matrices Formulaires'!AK90=Notes!B22),"Vous devez avoir rempli au moins la Section 1, 2 et 3 avant tout","")</f>
        <v>Vous devez avoir rempli au moins la Section 1, 2 et 3 avant tout</v>
      </c>
      <c r="C4" s="579"/>
      <c r="D4" s="579"/>
      <c r="E4" s="579"/>
      <c r="F4" s="579"/>
      <c r="G4" s="579"/>
      <c r="H4" s="579"/>
      <c r="I4" s="579"/>
      <c r="J4" s="579"/>
      <c r="K4" s="579"/>
      <c r="L4" s="579"/>
      <c r="M4" s="579"/>
      <c r="N4" s="579"/>
      <c r="O4" s="579"/>
      <c r="P4" s="579"/>
      <c r="Q4" s="579"/>
      <c r="R4" s="579"/>
      <c r="S4" s="579"/>
      <c r="T4" s="579"/>
      <c r="U4" s="579"/>
      <c r="V4" s="579"/>
      <c r="W4" s="579"/>
      <c r="X4" s="579"/>
      <c r="Y4" s="579"/>
      <c r="Z4" s="579"/>
      <c r="AA4" s="579"/>
      <c r="AB4" s="579"/>
      <c r="AC4" s="579"/>
      <c r="AD4" s="579"/>
      <c r="AE4" s="579"/>
      <c r="AF4" s="579"/>
      <c r="AG4" s="579"/>
      <c r="AH4" s="579"/>
      <c r="AI4" s="579"/>
      <c r="AJ4" s="579"/>
      <c r="AK4" s="579"/>
      <c r="AL4" s="579"/>
      <c r="AM4" s="579"/>
      <c r="AN4" s="579"/>
      <c r="AO4" s="579"/>
      <c r="AP4" s="579"/>
      <c r="AQ4" s="579"/>
      <c r="AR4" s="579"/>
      <c r="AS4" s="579"/>
      <c r="AT4" s="579"/>
      <c r="AU4" s="579"/>
    </row>
    <row r="5" spans="1:47" ht="9" customHeight="1" x14ac:dyDescent="0.25"/>
    <row r="6" spans="1:47" ht="24" customHeight="1" x14ac:dyDescent="0.25">
      <c r="D6" s="565" t="s">
        <v>112</v>
      </c>
      <c r="E6" s="565"/>
      <c r="F6" s="565"/>
      <c r="G6" s="565"/>
      <c r="H6" s="565"/>
      <c r="I6" s="565"/>
      <c r="J6" s="565"/>
      <c r="K6" s="565"/>
      <c r="L6" s="565"/>
      <c r="M6" s="565"/>
      <c r="N6" s="565"/>
      <c r="O6" s="565"/>
      <c r="P6" s="565"/>
      <c r="Q6" s="565"/>
      <c r="R6" s="565"/>
      <c r="S6" s="565"/>
      <c r="T6" s="565"/>
      <c r="U6" s="565"/>
      <c r="V6" s="565"/>
      <c r="W6" s="565"/>
      <c r="X6" s="565"/>
      <c r="Y6" s="565"/>
      <c r="Z6" s="565"/>
      <c r="AA6" s="565"/>
      <c r="AB6" s="565"/>
      <c r="AC6" s="565"/>
      <c r="AD6" s="565"/>
      <c r="AE6" s="565"/>
      <c r="AF6" s="565"/>
      <c r="AG6" s="565"/>
      <c r="AH6" s="565"/>
      <c r="AI6" s="565"/>
      <c r="AJ6" s="565"/>
      <c r="AK6" s="565"/>
      <c r="AL6" s="565"/>
      <c r="AM6" s="544" t="s">
        <v>63</v>
      </c>
      <c r="AN6" s="544"/>
      <c r="AO6" s="544"/>
      <c r="AP6" s="544"/>
      <c r="AQ6" s="544"/>
      <c r="AR6" s="544"/>
    </row>
    <row r="7" spans="1:47" ht="24" customHeight="1" x14ac:dyDescent="0.25"/>
    <row r="8" spans="1:47" ht="24" customHeight="1" x14ac:dyDescent="0.25">
      <c r="B8" s="154"/>
      <c r="C8" s="566" t="s">
        <v>497</v>
      </c>
      <c r="D8" s="566"/>
      <c r="E8" s="566"/>
      <c r="F8" s="566"/>
      <c r="G8" s="566"/>
      <c r="H8" s="566"/>
      <c r="I8" s="566"/>
      <c r="J8" s="566"/>
      <c r="K8" s="566"/>
      <c r="L8" s="566"/>
      <c r="M8" s="566"/>
      <c r="N8" s="566"/>
      <c r="O8" s="566"/>
      <c r="P8" s="566"/>
      <c r="Q8" s="566"/>
      <c r="R8" s="566"/>
      <c r="S8" s="566"/>
      <c r="T8" s="566"/>
      <c r="U8" s="566"/>
      <c r="V8" s="566"/>
      <c r="W8" s="566"/>
      <c r="X8" s="566"/>
      <c r="Y8" s="566"/>
      <c r="Z8" s="566"/>
      <c r="AA8" s="566"/>
      <c r="AB8" s="566"/>
      <c r="AC8" s="566"/>
      <c r="AD8" s="566"/>
      <c r="AE8" s="566"/>
      <c r="AF8" s="566"/>
      <c r="AG8" s="566"/>
      <c r="AH8" s="566"/>
      <c r="AI8" s="566"/>
      <c r="AJ8" s="566"/>
      <c r="AK8" s="566"/>
      <c r="AL8" s="566"/>
      <c r="AM8" s="566"/>
      <c r="AN8" s="566"/>
      <c r="AO8" s="566"/>
      <c r="AP8" s="566"/>
      <c r="AQ8" s="566"/>
      <c r="AR8" s="566"/>
      <c r="AS8" s="566"/>
      <c r="AT8" s="303"/>
      <c r="AU8" s="154"/>
    </row>
    <row r="9" spans="1:47" ht="11.25" customHeight="1" x14ac:dyDescent="0.25"/>
    <row r="10" spans="1:47" ht="31.5" customHeight="1" x14ac:dyDescent="0.25">
      <c r="B10" s="568" t="str">
        <f>IF('Formulaire unique'!AF111="non","Ce formulaire ne vous concerne pas","Services à la Communauté Étudiante - Formulaire de réservation d'espace et besoins audiovisuels")</f>
        <v>Services à la Communauté Étudiante - Formulaire de réservation d'espace et besoins audiovisuels</v>
      </c>
      <c r="C10" s="568"/>
      <c r="D10" s="568"/>
      <c r="E10" s="568"/>
      <c r="F10" s="568"/>
      <c r="G10" s="568"/>
      <c r="H10" s="568"/>
      <c r="I10" s="568"/>
      <c r="J10" s="568"/>
      <c r="K10" s="568"/>
      <c r="L10" s="568"/>
      <c r="M10" s="568"/>
      <c r="N10" s="568"/>
      <c r="O10" s="568"/>
      <c r="P10" s="568"/>
      <c r="Q10" s="568"/>
      <c r="R10" s="568"/>
      <c r="S10" s="568"/>
      <c r="T10" s="568"/>
      <c r="U10" s="568"/>
      <c r="V10" s="568"/>
      <c r="W10" s="568"/>
      <c r="X10" s="568"/>
      <c r="Y10" s="568"/>
      <c r="Z10" s="568"/>
      <c r="AA10" s="568"/>
      <c r="AB10" s="568"/>
      <c r="AC10" s="568"/>
      <c r="AD10" s="568"/>
      <c r="AE10" s="568"/>
      <c r="AF10" s="568"/>
      <c r="AG10" s="568"/>
      <c r="AH10" s="568"/>
      <c r="AI10" s="568"/>
      <c r="AJ10" s="568"/>
      <c r="AK10" s="568"/>
      <c r="AL10" s="568"/>
      <c r="AM10" s="568"/>
      <c r="AN10" s="568"/>
      <c r="AO10" s="568"/>
      <c r="AP10" s="568"/>
      <c r="AQ10" s="568"/>
      <c r="AR10" s="568"/>
      <c r="AS10" s="568"/>
      <c r="AT10" s="568"/>
      <c r="AU10" s="568"/>
    </row>
    <row r="11" spans="1:47" ht="7.35" customHeight="1" x14ac:dyDescent="0.25">
      <c r="B11" s="37"/>
      <c r="C11" s="37"/>
      <c r="D11" s="37"/>
      <c r="E11" s="37"/>
      <c r="F11" s="37"/>
      <c r="G11" s="37"/>
      <c r="H11" s="37"/>
      <c r="I11" s="37"/>
      <c r="J11" s="37"/>
      <c r="K11" s="37"/>
      <c r="L11" s="37"/>
      <c r="M11" s="37"/>
      <c r="N11" s="37"/>
      <c r="O11" s="37"/>
      <c r="P11" s="37"/>
      <c r="Q11" s="37"/>
      <c r="R11" s="37"/>
      <c r="S11" s="37"/>
      <c r="T11" s="37"/>
      <c r="U11" s="37"/>
      <c r="V11" s="37"/>
      <c r="W11" s="37"/>
      <c r="X11" s="37"/>
      <c r="Y11" s="40"/>
      <c r="Z11" s="37"/>
      <c r="AA11" s="37"/>
      <c r="AB11" s="37"/>
      <c r="AC11" s="37"/>
      <c r="AD11" s="37"/>
      <c r="AE11" s="37"/>
      <c r="AF11" s="37"/>
      <c r="AG11" s="37"/>
      <c r="AH11" s="37"/>
      <c r="AI11" s="37"/>
      <c r="AJ11" s="37"/>
      <c r="AK11" s="37"/>
      <c r="AL11" s="37"/>
      <c r="AM11" s="37"/>
      <c r="AN11" s="37"/>
      <c r="AO11" s="37"/>
      <c r="AP11" s="37"/>
      <c r="AQ11" s="37"/>
      <c r="AR11" s="37"/>
      <c r="AS11" s="37"/>
      <c r="AT11" s="37"/>
      <c r="AU11" s="37"/>
    </row>
    <row r="12" spans="1:47" ht="21" customHeight="1" x14ac:dyDescent="0.25">
      <c r="B12" s="37"/>
      <c r="C12" s="567" t="s">
        <v>139</v>
      </c>
      <c r="D12" s="567"/>
      <c r="E12" s="567"/>
      <c r="F12" s="567"/>
      <c r="G12" s="567"/>
      <c r="H12" s="567"/>
      <c r="I12" s="567"/>
      <c r="J12" s="567"/>
      <c r="K12" s="567"/>
      <c r="L12" s="567"/>
      <c r="M12" s="567"/>
      <c r="N12" s="567"/>
      <c r="O12" s="567"/>
      <c r="P12" s="567"/>
      <c r="Q12" s="567"/>
      <c r="R12" s="567"/>
      <c r="S12" s="567"/>
      <c r="T12" s="567"/>
      <c r="U12" s="567"/>
      <c r="V12" s="567"/>
      <c r="W12" s="305"/>
      <c r="X12" s="37"/>
      <c r="Y12" s="40"/>
      <c r="Z12" s="567" t="s">
        <v>140</v>
      </c>
      <c r="AA12" s="567"/>
      <c r="AB12" s="567"/>
      <c r="AC12" s="567"/>
      <c r="AD12" s="567"/>
      <c r="AE12" s="567"/>
      <c r="AF12" s="567"/>
      <c r="AG12" s="567"/>
      <c r="AH12" s="567"/>
      <c r="AI12" s="567"/>
      <c r="AJ12" s="567"/>
      <c r="AK12" s="567"/>
      <c r="AL12" s="567"/>
      <c r="AM12" s="567"/>
      <c r="AN12" s="567"/>
      <c r="AO12" s="567"/>
      <c r="AP12" s="567"/>
      <c r="AQ12" s="567"/>
      <c r="AR12" s="567"/>
      <c r="AS12" s="567"/>
      <c r="AT12" s="305"/>
      <c r="AU12" s="37"/>
    </row>
    <row r="13" spans="1:47" ht="7.35" customHeight="1" x14ac:dyDescent="0.25">
      <c r="B13" s="37"/>
      <c r="C13" s="37"/>
      <c r="D13" s="37"/>
      <c r="E13" s="37"/>
      <c r="F13" s="37"/>
      <c r="G13" s="37"/>
      <c r="H13" s="37"/>
      <c r="I13" s="37"/>
      <c r="J13" s="37"/>
      <c r="K13" s="37"/>
      <c r="L13" s="37"/>
      <c r="M13" s="37"/>
      <c r="N13" s="37"/>
      <c r="O13" s="37"/>
      <c r="P13" s="37"/>
      <c r="Q13" s="37"/>
      <c r="R13" s="37"/>
      <c r="S13" s="37"/>
      <c r="T13" s="37"/>
      <c r="U13" s="37"/>
      <c r="V13" s="37"/>
      <c r="W13" s="37"/>
      <c r="X13" s="37"/>
      <c r="Y13" s="40"/>
      <c r="Z13" s="37"/>
      <c r="AA13" s="37"/>
      <c r="AB13" s="37"/>
      <c r="AC13" s="37"/>
      <c r="AD13" s="37"/>
      <c r="AE13" s="37"/>
      <c r="AF13" s="37"/>
      <c r="AG13" s="37"/>
      <c r="AH13" s="37"/>
      <c r="AI13" s="37"/>
      <c r="AJ13" s="37"/>
      <c r="AK13" s="37"/>
      <c r="AL13" s="37"/>
      <c r="AM13" s="37"/>
      <c r="AN13" s="37"/>
      <c r="AO13" s="37"/>
      <c r="AP13" s="37"/>
      <c r="AQ13" s="37"/>
      <c r="AR13" s="37"/>
      <c r="AS13" s="37"/>
      <c r="AT13" s="37"/>
      <c r="AU13" s="37"/>
    </row>
    <row r="14" spans="1:47" ht="15.75" customHeight="1" x14ac:dyDescent="0.25">
      <c r="B14" s="37"/>
      <c r="C14" s="560" t="s">
        <v>119</v>
      </c>
      <c r="D14" s="560"/>
      <c r="E14" s="560"/>
      <c r="F14" s="560"/>
      <c r="G14" s="560"/>
      <c r="H14" s="560"/>
      <c r="I14" s="560"/>
      <c r="J14" s="560"/>
      <c r="K14" s="560"/>
      <c r="L14" s="560"/>
      <c r="M14" s="560"/>
      <c r="N14" s="560"/>
      <c r="O14" s="560"/>
      <c r="P14" s="560"/>
      <c r="Q14" s="560"/>
      <c r="R14" s="560"/>
      <c r="S14" s="560"/>
      <c r="T14" s="560"/>
      <c r="U14" s="560"/>
      <c r="V14" s="560"/>
      <c r="W14" s="306"/>
      <c r="X14" s="37"/>
      <c r="Y14" s="40"/>
      <c r="Z14" s="560" t="s">
        <v>141</v>
      </c>
      <c r="AA14" s="560"/>
      <c r="AB14" s="560"/>
      <c r="AC14" s="560"/>
      <c r="AD14" s="560"/>
      <c r="AE14" s="560"/>
      <c r="AF14" s="560"/>
      <c r="AG14" s="560"/>
      <c r="AH14" s="560"/>
      <c r="AI14" s="560"/>
      <c r="AJ14" s="560"/>
      <c r="AK14" s="560"/>
      <c r="AL14" s="560"/>
      <c r="AM14" s="560"/>
      <c r="AN14" s="560"/>
      <c r="AO14" s="560"/>
      <c r="AP14" s="560"/>
      <c r="AQ14" s="560"/>
      <c r="AR14" s="560"/>
      <c r="AS14" s="560"/>
      <c r="AT14" s="306"/>
      <c r="AU14" s="37"/>
    </row>
    <row r="15" spans="1:47" ht="7.35" customHeight="1" x14ac:dyDescent="0.25">
      <c r="B15" s="37"/>
      <c r="C15" s="37"/>
      <c r="D15" s="37"/>
      <c r="E15" s="37"/>
      <c r="F15" s="37"/>
      <c r="G15" s="37"/>
      <c r="H15" s="37"/>
      <c r="I15" s="37"/>
      <c r="J15" s="37"/>
      <c r="K15" s="37"/>
      <c r="L15" s="37"/>
      <c r="M15" s="37"/>
      <c r="N15" s="37"/>
      <c r="O15" s="37"/>
      <c r="P15" s="37"/>
      <c r="Q15" s="37"/>
      <c r="R15" s="37"/>
      <c r="S15" s="37"/>
      <c r="T15" s="37"/>
      <c r="U15" s="37"/>
      <c r="V15" s="37"/>
      <c r="W15" s="37"/>
      <c r="X15" s="37"/>
      <c r="Y15" s="40"/>
      <c r="Z15" s="37"/>
      <c r="AA15" s="37"/>
      <c r="AB15" s="37"/>
      <c r="AC15" s="37"/>
      <c r="AD15" s="37"/>
      <c r="AE15" s="37"/>
      <c r="AF15" s="37"/>
      <c r="AG15" s="37"/>
      <c r="AH15" s="37"/>
      <c r="AI15" s="37"/>
      <c r="AJ15" s="37"/>
      <c r="AK15" s="37"/>
      <c r="AL15" s="37"/>
      <c r="AM15" s="37"/>
      <c r="AN15" s="37"/>
      <c r="AO15" s="37"/>
      <c r="AP15" s="37"/>
      <c r="AQ15" s="37"/>
      <c r="AR15" s="37"/>
      <c r="AS15" s="37"/>
      <c r="AT15" s="37"/>
      <c r="AU15" s="37"/>
    </row>
    <row r="16" spans="1:47" ht="15.75" customHeight="1" x14ac:dyDescent="0.25">
      <c r="B16" s="37"/>
      <c r="C16" s="551" t="s">
        <v>116</v>
      </c>
      <c r="D16" s="551"/>
      <c r="E16" s="551"/>
      <c r="F16" s="551"/>
      <c r="G16" s="551"/>
      <c r="H16" s="551"/>
      <c r="I16" s="551"/>
      <c r="J16" s="570" t="str">
        <f>IF('Formulaire unique'!T35="","",'Formulaire unique'!T35)</f>
        <v/>
      </c>
      <c r="K16" s="570"/>
      <c r="L16" s="570"/>
      <c r="M16" s="570"/>
      <c r="N16" s="570"/>
      <c r="O16" s="570"/>
      <c r="P16" s="570"/>
      <c r="Q16" s="570"/>
      <c r="R16" s="570"/>
      <c r="S16" s="570"/>
      <c r="T16" s="570"/>
      <c r="U16" s="570"/>
      <c r="V16" s="570"/>
      <c r="W16" s="570"/>
      <c r="X16" s="37"/>
      <c r="Y16" s="40"/>
      <c r="Z16" s="552" t="s">
        <v>142</v>
      </c>
      <c r="AA16" s="552"/>
      <c r="AB16" s="552"/>
      <c r="AC16" s="552"/>
      <c r="AD16" s="552"/>
      <c r="AE16" s="552"/>
      <c r="AF16" s="552"/>
      <c r="AG16" s="552"/>
      <c r="AH16" s="552"/>
      <c r="AI16" s="552"/>
      <c r="AJ16" s="552"/>
      <c r="AK16" s="552"/>
      <c r="AL16" s="552"/>
      <c r="AM16" s="552"/>
      <c r="AN16" s="552"/>
      <c r="AO16" s="552"/>
      <c r="AP16" s="552"/>
      <c r="AQ16" s="552"/>
      <c r="AR16" s="552"/>
      <c r="AS16" s="552"/>
      <c r="AT16" s="304"/>
      <c r="AU16" s="37"/>
    </row>
    <row r="17" spans="2:47" ht="7.35" customHeight="1" x14ac:dyDescent="0.25">
      <c r="B17" s="37"/>
      <c r="C17" s="37"/>
      <c r="D17" s="37"/>
      <c r="E17" s="37"/>
      <c r="F17" s="37"/>
      <c r="G17" s="37"/>
      <c r="H17" s="37"/>
      <c r="I17" s="37"/>
      <c r="J17" s="37"/>
      <c r="K17" s="37"/>
      <c r="L17" s="37"/>
      <c r="M17" s="37"/>
      <c r="N17" s="37"/>
      <c r="O17" s="37"/>
      <c r="P17" s="37"/>
      <c r="Q17" s="37"/>
      <c r="R17" s="37"/>
      <c r="S17" s="37"/>
      <c r="T17" s="37"/>
      <c r="U17" s="37"/>
      <c r="V17" s="37"/>
      <c r="W17" s="37"/>
      <c r="X17" s="37"/>
      <c r="Y17" s="40"/>
      <c r="Z17" s="37"/>
      <c r="AA17" s="37"/>
      <c r="AB17" s="37"/>
      <c r="AC17" s="37"/>
      <c r="AD17" s="37"/>
      <c r="AE17" s="37"/>
      <c r="AF17" s="37"/>
      <c r="AG17" s="37"/>
      <c r="AH17" s="37"/>
      <c r="AI17" s="37"/>
      <c r="AJ17" s="37"/>
      <c r="AK17" s="37"/>
      <c r="AL17" s="37"/>
      <c r="AM17" s="37"/>
      <c r="AN17" s="37"/>
      <c r="AO17" s="37"/>
      <c r="AP17" s="37"/>
      <c r="AQ17" s="37"/>
      <c r="AR17" s="37"/>
      <c r="AS17" s="37"/>
      <c r="AT17" s="37"/>
      <c r="AU17" s="37"/>
    </row>
    <row r="18" spans="2:47" ht="15.75" customHeight="1" x14ac:dyDescent="0.25">
      <c r="B18" s="37"/>
      <c r="C18" s="551" t="s">
        <v>118</v>
      </c>
      <c r="D18" s="551"/>
      <c r="E18" s="551"/>
      <c r="F18" s="551"/>
      <c r="G18" s="551"/>
      <c r="H18" s="551"/>
      <c r="I18" s="551"/>
      <c r="J18" s="551"/>
      <c r="K18" s="551"/>
      <c r="L18" s="570" t="str">
        <f>IF('Formulaire unique'!U44="","",'Formulaire unique'!U44)</f>
        <v/>
      </c>
      <c r="M18" s="570"/>
      <c r="N18" s="570"/>
      <c r="O18" s="570"/>
      <c r="P18" s="570"/>
      <c r="Q18" s="570"/>
      <c r="R18" s="570"/>
      <c r="S18" s="570"/>
      <c r="T18" s="570"/>
      <c r="U18" s="570"/>
      <c r="V18" s="570"/>
      <c r="W18" s="570"/>
      <c r="X18" s="37"/>
      <c r="Y18" s="40"/>
      <c r="Z18" s="551" t="s">
        <v>143</v>
      </c>
      <c r="AA18" s="551"/>
      <c r="AB18" s="551"/>
      <c r="AC18" s="551"/>
      <c r="AD18" s="153" t="str">
        <f>IF('Formulaire unique'!Y74="oui","X","")</f>
        <v/>
      </c>
      <c r="AE18" s="551" t="s">
        <v>144</v>
      </c>
      <c r="AF18" s="551"/>
      <c r="AG18" s="551"/>
      <c r="AH18" s="189"/>
      <c r="AI18" s="551" t="s">
        <v>550</v>
      </c>
      <c r="AJ18" s="551"/>
      <c r="AK18" s="551"/>
      <c r="AL18" s="551"/>
      <c r="AM18" s="551"/>
      <c r="AN18" s="551"/>
      <c r="AO18" s="37"/>
      <c r="AP18" s="37"/>
      <c r="AQ18" s="37"/>
      <c r="AR18" s="37"/>
      <c r="AS18" s="37"/>
      <c r="AT18" s="37"/>
      <c r="AU18" s="37"/>
    </row>
    <row r="19" spans="2:47" ht="7.35" customHeight="1" x14ac:dyDescent="0.25">
      <c r="B19" s="37"/>
      <c r="C19" s="37"/>
      <c r="D19" s="37"/>
      <c r="E19" s="37"/>
      <c r="F19" s="37"/>
      <c r="G19" s="37"/>
      <c r="H19" s="37"/>
      <c r="I19" s="37"/>
      <c r="J19" s="37"/>
      <c r="K19" s="37"/>
      <c r="L19" s="37"/>
      <c r="M19" s="37"/>
      <c r="N19" s="37"/>
      <c r="O19" s="37"/>
      <c r="P19" s="37"/>
      <c r="Q19" s="37"/>
      <c r="R19" s="37"/>
      <c r="S19" s="37"/>
      <c r="T19" s="37"/>
      <c r="U19" s="37"/>
      <c r="V19" s="37"/>
      <c r="W19" s="37"/>
      <c r="X19" s="37"/>
      <c r="Y19" s="40"/>
      <c r="Z19" s="37"/>
      <c r="AA19" s="37"/>
      <c r="AB19" s="37"/>
      <c r="AC19" s="37"/>
      <c r="AD19" s="37"/>
      <c r="AE19" s="37"/>
      <c r="AF19" s="37"/>
      <c r="AG19" s="37"/>
      <c r="AH19" s="37"/>
      <c r="AI19" s="37"/>
      <c r="AJ19" s="37"/>
      <c r="AK19" s="37"/>
      <c r="AL19" s="37"/>
      <c r="AM19" s="37"/>
      <c r="AN19" s="37"/>
      <c r="AO19" s="37"/>
      <c r="AP19" s="37"/>
      <c r="AQ19" s="37"/>
      <c r="AR19" s="37"/>
      <c r="AS19" s="37"/>
      <c r="AT19" s="37"/>
      <c r="AU19" s="37"/>
    </row>
    <row r="20" spans="2:47" ht="15.75" customHeight="1" x14ac:dyDescent="0.25">
      <c r="B20" s="37"/>
      <c r="C20" s="551" t="s">
        <v>117</v>
      </c>
      <c r="D20" s="551"/>
      <c r="E20" s="551"/>
      <c r="F20" s="551"/>
      <c r="G20" s="551"/>
      <c r="H20" s="572"/>
      <c r="I20" s="572"/>
      <c r="J20" s="572"/>
      <c r="K20" s="572"/>
      <c r="L20" s="572"/>
      <c r="M20" s="572"/>
      <c r="N20" s="572"/>
      <c r="O20" s="572"/>
      <c r="P20" s="572"/>
      <c r="Q20" s="572"/>
      <c r="R20" s="572"/>
      <c r="S20" s="572"/>
      <c r="T20" s="572"/>
      <c r="U20" s="572"/>
      <c r="V20" s="572"/>
      <c r="W20" s="572"/>
      <c r="X20" s="37"/>
      <c r="Y20" s="40"/>
      <c r="Z20" s="552" t="s">
        <v>145</v>
      </c>
      <c r="AA20" s="552"/>
      <c r="AB20" s="552"/>
      <c r="AC20" s="552"/>
      <c r="AD20" s="552"/>
      <c r="AE20" s="552"/>
      <c r="AF20" s="552"/>
      <c r="AG20" s="552"/>
      <c r="AH20" s="552"/>
      <c r="AI20" s="552"/>
      <c r="AJ20" s="552"/>
      <c r="AK20" s="552"/>
      <c r="AL20" s="552"/>
      <c r="AM20" s="552"/>
      <c r="AN20" s="552"/>
      <c r="AO20" s="552"/>
      <c r="AP20" s="552"/>
      <c r="AQ20" s="552"/>
      <c r="AR20" s="552"/>
      <c r="AS20" s="552"/>
      <c r="AT20" s="304"/>
      <c r="AU20" s="37"/>
    </row>
    <row r="21" spans="2:47" ht="7.35" customHeight="1" x14ac:dyDescent="0.25">
      <c r="B21" s="37"/>
      <c r="C21" s="37"/>
      <c r="D21" s="37"/>
      <c r="E21" s="37"/>
      <c r="F21" s="37"/>
      <c r="G21" s="37"/>
      <c r="H21" s="216"/>
      <c r="I21" s="37"/>
      <c r="J21" s="37"/>
      <c r="K21" s="37"/>
      <c r="L21" s="37"/>
      <c r="M21" s="37"/>
      <c r="N21" s="37"/>
      <c r="O21" s="37"/>
      <c r="P21" s="37"/>
      <c r="Q21" s="37"/>
      <c r="R21" s="37"/>
      <c r="S21" s="37"/>
      <c r="T21" s="37"/>
      <c r="U21" s="37"/>
      <c r="V21" s="37"/>
      <c r="W21" s="37"/>
      <c r="X21" s="37"/>
      <c r="Y21" s="40"/>
      <c r="Z21" s="37"/>
      <c r="AA21" s="37"/>
      <c r="AB21" s="37"/>
      <c r="AC21" s="37"/>
      <c r="AD21" s="37"/>
      <c r="AE21" s="37"/>
      <c r="AF21" s="37"/>
      <c r="AG21" s="37"/>
      <c r="AH21" s="37"/>
      <c r="AI21" s="37"/>
      <c r="AJ21" s="37"/>
      <c r="AK21" s="37"/>
      <c r="AL21" s="37"/>
      <c r="AM21" s="37"/>
      <c r="AN21" s="37"/>
      <c r="AO21" s="37"/>
      <c r="AP21" s="37"/>
      <c r="AQ21" s="37"/>
      <c r="AR21" s="37"/>
      <c r="AS21" s="37"/>
      <c r="AT21" s="37"/>
      <c r="AU21" s="37"/>
    </row>
    <row r="22" spans="2:47" ht="15.75" customHeight="1" x14ac:dyDescent="0.25">
      <c r="B22" s="37"/>
      <c r="C22" s="551" t="s">
        <v>153</v>
      </c>
      <c r="D22" s="551"/>
      <c r="E22" s="551"/>
      <c r="F22" s="551"/>
      <c r="G22" s="551"/>
      <c r="H22" s="551"/>
      <c r="I22" s="551"/>
      <c r="J22" s="572"/>
      <c r="K22" s="572"/>
      <c r="L22" s="572"/>
      <c r="M22" s="572"/>
      <c r="N22" s="572"/>
      <c r="O22" s="572"/>
      <c r="P22" s="572"/>
      <c r="Q22" s="572"/>
      <c r="R22" s="572"/>
      <c r="S22" s="572"/>
      <c r="T22" s="572"/>
      <c r="U22" s="572"/>
      <c r="V22" s="572"/>
      <c r="W22" s="572"/>
      <c r="X22" s="37"/>
      <c r="Y22" s="40"/>
      <c r="Z22" s="551" t="s">
        <v>143</v>
      </c>
      <c r="AA22" s="551"/>
      <c r="AB22" s="551"/>
      <c r="AC22" s="551"/>
      <c r="AD22" s="198"/>
      <c r="AE22" s="551" t="s">
        <v>550</v>
      </c>
      <c r="AF22" s="551"/>
      <c r="AG22" s="551"/>
      <c r="AH22" s="551"/>
      <c r="AI22" s="551"/>
      <c r="AJ22" s="551"/>
      <c r="AK22" s="198"/>
      <c r="AL22" s="551" t="s">
        <v>28</v>
      </c>
      <c r="AM22" s="551"/>
      <c r="AN22" s="554"/>
      <c r="AO22" s="554"/>
      <c r="AP22" s="554"/>
      <c r="AQ22" s="554"/>
      <c r="AR22" s="554"/>
      <c r="AS22" s="554"/>
      <c r="AT22" s="554"/>
      <c r="AU22" s="37"/>
    </row>
    <row r="23" spans="2:47" ht="7.35" customHeight="1" x14ac:dyDescent="0.25">
      <c r="B23" s="37"/>
      <c r="C23" s="37"/>
      <c r="D23" s="37"/>
      <c r="E23" s="37"/>
      <c r="F23" s="37"/>
      <c r="G23" s="37"/>
      <c r="H23" s="37"/>
      <c r="I23" s="37"/>
      <c r="J23" s="216"/>
      <c r="K23" s="37"/>
      <c r="L23" s="37"/>
      <c r="M23" s="37"/>
      <c r="N23" s="37"/>
      <c r="O23" s="37"/>
      <c r="P23" s="37"/>
      <c r="Q23" s="37"/>
      <c r="R23" s="37"/>
      <c r="S23" s="37"/>
      <c r="T23" s="37"/>
      <c r="U23" s="37"/>
      <c r="V23" s="37"/>
      <c r="W23" s="37"/>
      <c r="X23" s="37"/>
      <c r="Y23" s="40"/>
      <c r="Z23" s="37"/>
      <c r="AA23" s="37"/>
      <c r="AB23" s="37"/>
      <c r="AC23" s="37"/>
      <c r="AD23" s="216"/>
      <c r="AE23" s="37"/>
      <c r="AF23" s="37"/>
      <c r="AG23" s="37"/>
      <c r="AH23" s="37"/>
      <c r="AI23" s="37"/>
      <c r="AJ23" s="37"/>
      <c r="AK23" s="569" t="s">
        <v>533</v>
      </c>
      <c r="AL23" s="569"/>
      <c r="AM23" s="569"/>
      <c r="AN23" s="569"/>
      <c r="AO23" s="569"/>
      <c r="AP23" s="569"/>
      <c r="AQ23" s="569"/>
      <c r="AR23" s="569"/>
      <c r="AS23" s="569"/>
      <c r="AT23" s="37"/>
      <c r="AU23" s="37"/>
    </row>
    <row r="24" spans="2:47" ht="15.75" customHeight="1" x14ac:dyDescent="0.25">
      <c r="B24" s="37"/>
      <c r="C24" s="551" t="s">
        <v>33</v>
      </c>
      <c r="D24" s="551"/>
      <c r="E24" s="551"/>
      <c r="F24" s="551"/>
      <c r="G24" s="551"/>
      <c r="H24" s="570" t="str">
        <f>IF('Formulaire unique'!I46="","",'Formulaire unique'!I46)</f>
        <v/>
      </c>
      <c r="I24" s="570"/>
      <c r="J24" s="570"/>
      <c r="K24" s="570"/>
      <c r="L24" s="570"/>
      <c r="M24" s="570"/>
      <c r="N24" s="570"/>
      <c r="O24" s="570"/>
      <c r="P24" s="570"/>
      <c r="Q24" s="570"/>
      <c r="R24" s="570"/>
      <c r="S24" s="570"/>
      <c r="T24" s="570"/>
      <c r="U24" s="570"/>
      <c r="V24" s="570"/>
      <c r="W24" s="570"/>
      <c r="X24" s="37"/>
      <c r="Y24" s="40"/>
      <c r="Z24" s="560" t="s">
        <v>146</v>
      </c>
      <c r="AA24" s="560"/>
      <c r="AB24" s="560"/>
      <c r="AC24" s="560"/>
      <c r="AD24" s="560"/>
      <c r="AE24" s="560"/>
      <c r="AF24" s="560"/>
      <c r="AG24" s="560"/>
      <c r="AH24" s="307"/>
      <c r="AI24" s="307"/>
      <c r="AJ24" s="307"/>
      <c r="AK24" s="569"/>
      <c r="AL24" s="569"/>
      <c r="AM24" s="569"/>
      <c r="AN24" s="569"/>
      <c r="AO24" s="569"/>
      <c r="AP24" s="569"/>
      <c r="AQ24" s="569"/>
      <c r="AR24" s="569"/>
      <c r="AS24" s="569"/>
      <c r="AT24" s="37"/>
      <c r="AU24" s="37"/>
    </row>
    <row r="25" spans="2:47" ht="7.35" customHeight="1" x14ac:dyDescent="0.25">
      <c r="B25" s="37"/>
      <c r="C25" s="37"/>
      <c r="D25" s="37"/>
      <c r="E25" s="37"/>
      <c r="F25" s="37"/>
      <c r="G25" s="37"/>
      <c r="H25" s="37"/>
      <c r="I25" s="37"/>
      <c r="J25" s="37"/>
      <c r="K25" s="37"/>
      <c r="L25" s="37"/>
      <c r="M25" s="37"/>
      <c r="N25" s="37"/>
      <c r="O25" s="37"/>
      <c r="P25" s="37"/>
      <c r="Q25" s="37"/>
      <c r="R25" s="37"/>
      <c r="S25" s="37"/>
      <c r="T25" s="37"/>
      <c r="U25" s="37"/>
      <c r="V25" s="37"/>
      <c r="W25" s="37"/>
      <c r="X25" s="37"/>
      <c r="Y25" s="40"/>
      <c r="Z25" s="37"/>
      <c r="AA25" s="37"/>
      <c r="AB25" s="37"/>
      <c r="AC25" s="37"/>
      <c r="AD25" s="37"/>
      <c r="AE25" s="37"/>
      <c r="AF25" s="37"/>
      <c r="AG25" s="37"/>
      <c r="AH25" s="37"/>
      <c r="AI25" s="37"/>
      <c r="AJ25" s="37"/>
      <c r="AK25" s="37"/>
      <c r="AL25" s="37"/>
      <c r="AM25" s="37"/>
      <c r="AN25" s="37"/>
      <c r="AO25" s="37"/>
      <c r="AP25" s="37"/>
      <c r="AQ25" s="37"/>
      <c r="AR25" s="37"/>
      <c r="AS25" s="37"/>
      <c r="AT25" s="37"/>
      <c r="AU25" s="37"/>
    </row>
    <row r="26" spans="2:47" ht="15.75" customHeight="1" x14ac:dyDescent="0.25">
      <c r="B26" s="37"/>
      <c r="C26" s="560" t="s">
        <v>120</v>
      </c>
      <c r="D26" s="560"/>
      <c r="E26" s="560"/>
      <c r="F26" s="560"/>
      <c r="G26" s="560"/>
      <c r="H26" s="560"/>
      <c r="I26" s="560"/>
      <c r="J26" s="560"/>
      <c r="K26" s="560"/>
      <c r="L26" s="560"/>
      <c r="M26" s="560"/>
      <c r="N26" s="560"/>
      <c r="O26" s="560"/>
      <c r="P26" s="560"/>
      <c r="Q26" s="560"/>
      <c r="R26" s="560"/>
      <c r="S26" s="560"/>
      <c r="T26" s="560"/>
      <c r="U26" s="560"/>
      <c r="V26" s="560"/>
      <c r="W26" s="306"/>
      <c r="X26" s="37"/>
      <c r="Y26" s="40"/>
      <c r="Z26" s="198"/>
      <c r="AA26" s="551" t="s">
        <v>147</v>
      </c>
      <c r="AB26" s="551"/>
      <c r="AC26" s="551"/>
      <c r="AD26" s="551"/>
      <c r="AE26" s="551"/>
      <c r="AF26" s="551"/>
      <c r="AG26" s="198"/>
      <c r="AH26" s="551" t="s">
        <v>148</v>
      </c>
      <c r="AI26" s="551"/>
      <c r="AJ26" s="551"/>
      <c r="AK26" s="551"/>
      <c r="AL26" s="198"/>
      <c r="AM26" s="551" t="s">
        <v>149</v>
      </c>
      <c r="AN26" s="551"/>
      <c r="AO26" s="551"/>
      <c r="AP26" s="551"/>
      <c r="AQ26" s="551"/>
      <c r="AR26" s="551"/>
      <c r="AS26" s="551"/>
      <c r="AT26" s="6"/>
      <c r="AU26" s="37"/>
    </row>
    <row r="27" spans="2:47" ht="7.35" customHeight="1" x14ac:dyDescent="0.25">
      <c r="B27" s="37"/>
      <c r="C27" s="37"/>
      <c r="D27" s="37"/>
      <c r="E27" s="37"/>
      <c r="F27" s="37"/>
      <c r="G27" s="37"/>
      <c r="H27" s="37"/>
      <c r="I27" s="37"/>
      <c r="J27" s="37"/>
      <c r="K27" s="37"/>
      <c r="L27" s="37"/>
      <c r="M27" s="37"/>
      <c r="N27" s="37"/>
      <c r="O27" s="37"/>
      <c r="P27" s="37"/>
      <c r="Q27" s="37"/>
      <c r="R27" s="37"/>
      <c r="S27" s="37"/>
      <c r="T27" s="37"/>
      <c r="U27" s="37"/>
      <c r="V27" s="37"/>
      <c r="W27" s="37"/>
      <c r="X27" s="37"/>
      <c r="Y27" s="40"/>
      <c r="Z27" s="37"/>
      <c r="AA27" s="37"/>
      <c r="AB27" s="37"/>
      <c r="AC27" s="37"/>
      <c r="AD27" s="37"/>
      <c r="AE27" s="37"/>
      <c r="AF27" s="37"/>
      <c r="AG27" s="37"/>
      <c r="AH27" s="37"/>
      <c r="AI27" s="37"/>
      <c r="AJ27" s="37"/>
      <c r="AK27" s="37"/>
      <c r="AL27" s="37"/>
      <c r="AM27" s="37"/>
      <c r="AN27" s="37"/>
      <c r="AO27" s="37"/>
      <c r="AP27" s="37"/>
      <c r="AQ27" s="37"/>
      <c r="AR27" s="37"/>
      <c r="AS27" s="37"/>
      <c r="AT27" s="37"/>
      <c r="AU27" s="37"/>
    </row>
    <row r="28" spans="2:47" ht="15.75" customHeight="1" x14ac:dyDescent="0.25">
      <c r="B28" s="37"/>
      <c r="C28" s="551" t="s">
        <v>121</v>
      </c>
      <c r="D28" s="551"/>
      <c r="E28" s="573" t="str">
        <f>'Formulaire unique'!V37</f>
        <v/>
      </c>
      <c r="F28" s="573"/>
      <c r="G28" s="573"/>
      <c r="H28" s="573"/>
      <c r="I28" s="573"/>
      <c r="J28" s="573"/>
      <c r="K28" s="573"/>
      <c r="L28" s="573"/>
      <c r="M28" s="573"/>
      <c r="N28" s="573"/>
      <c r="O28" s="573"/>
      <c r="P28" s="573"/>
      <c r="Q28" s="573"/>
      <c r="R28" s="573"/>
      <c r="S28" s="573"/>
      <c r="T28" s="573"/>
      <c r="U28" s="573"/>
      <c r="V28" s="573"/>
      <c r="W28" s="573"/>
      <c r="X28" s="37"/>
      <c r="Y28" s="40"/>
      <c r="Z28" s="198"/>
      <c r="AA28" s="551" t="s">
        <v>150</v>
      </c>
      <c r="AB28" s="551"/>
      <c r="AC28" s="551"/>
      <c r="AD28" s="551"/>
      <c r="AE28" s="551"/>
      <c r="AF28" s="551"/>
      <c r="AG28" s="198"/>
      <c r="AH28" s="551" t="s">
        <v>151</v>
      </c>
      <c r="AI28" s="551"/>
      <c r="AJ28" s="551"/>
      <c r="AK28" s="551"/>
      <c r="AL28" s="198"/>
      <c r="AM28" s="551" t="s">
        <v>28</v>
      </c>
      <c r="AN28" s="551"/>
      <c r="AO28" s="554"/>
      <c r="AP28" s="554"/>
      <c r="AQ28" s="554"/>
      <c r="AR28" s="554"/>
      <c r="AS28" s="554"/>
      <c r="AT28" s="554"/>
      <c r="AU28" s="37"/>
    </row>
    <row r="29" spans="2:47" ht="7.35" customHeight="1" x14ac:dyDescent="0.25">
      <c r="B29" s="37"/>
      <c r="C29" s="37"/>
      <c r="D29" s="37"/>
      <c r="E29" s="37"/>
      <c r="F29" s="37"/>
      <c r="G29" s="37"/>
      <c r="H29" s="37"/>
      <c r="I29" s="37"/>
      <c r="J29" s="37"/>
      <c r="K29" s="37"/>
      <c r="L29" s="37"/>
      <c r="M29" s="37"/>
      <c r="N29" s="37"/>
      <c r="O29" s="37"/>
      <c r="P29" s="37"/>
      <c r="Q29" s="37"/>
      <c r="R29" s="37"/>
      <c r="S29" s="37"/>
      <c r="T29" s="37"/>
      <c r="U29" s="37"/>
      <c r="V29" s="37"/>
      <c r="W29" s="37"/>
      <c r="X29" s="37"/>
      <c r="Y29" s="40"/>
      <c r="Z29" s="216"/>
      <c r="AA29" s="37"/>
      <c r="AB29" s="37"/>
      <c r="AC29" s="37"/>
      <c r="AD29" s="37"/>
      <c r="AE29" s="37"/>
      <c r="AF29" s="37"/>
      <c r="AG29" s="216"/>
      <c r="AH29" s="37"/>
      <c r="AI29" s="37"/>
      <c r="AJ29" s="37"/>
      <c r="AK29" s="37"/>
      <c r="AL29" s="216"/>
      <c r="AM29" s="37"/>
      <c r="AN29" s="37"/>
      <c r="AO29" s="216"/>
      <c r="AP29" s="37"/>
      <c r="AQ29" s="37"/>
      <c r="AR29" s="37"/>
      <c r="AS29" s="37"/>
      <c r="AT29" s="37"/>
      <c r="AU29" s="37"/>
    </row>
    <row r="30" spans="2:47" ht="15.75" customHeight="1" x14ac:dyDescent="0.25">
      <c r="B30" s="37"/>
      <c r="C30" s="551" t="s">
        <v>122</v>
      </c>
      <c r="D30" s="551"/>
      <c r="E30" s="551"/>
      <c r="F30" s="38" t="s">
        <v>123</v>
      </c>
      <c r="G30" s="574" t="str">
        <f>IF('Formulaire unique'!I40="","",'Formulaire unique'!I40)</f>
        <v/>
      </c>
      <c r="H30" s="574"/>
      <c r="I30" s="574"/>
      <c r="J30" s="564" t="s">
        <v>124</v>
      </c>
      <c r="K30" s="564"/>
      <c r="L30" s="37"/>
      <c r="M30" s="38" t="s">
        <v>125</v>
      </c>
      <c r="N30" s="574" t="str">
        <f>IF('Formulaire unique'!Q40="","",'Formulaire unique'!Q40)</f>
        <v/>
      </c>
      <c r="O30" s="574"/>
      <c r="P30" s="574"/>
      <c r="Q30" s="551" t="s">
        <v>126</v>
      </c>
      <c r="R30" s="551"/>
      <c r="S30" s="37"/>
      <c r="T30" s="37"/>
      <c r="U30" s="37"/>
      <c r="V30" s="37"/>
      <c r="W30" s="37"/>
      <c r="X30" s="37"/>
      <c r="Y30" s="40"/>
      <c r="Z30" s="37"/>
      <c r="AA30" s="37"/>
      <c r="AB30" s="37"/>
      <c r="AC30" s="37"/>
      <c r="AD30" s="37"/>
      <c r="AE30" s="37"/>
      <c r="AF30" s="37"/>
      <c r="AG30" s="37"/>
      <c r="AH30" s="37"/>
      <c r="AI30" s="37"/>
      <c r="AJ30" s="37"/>
      <c r="AK30" s="37"/>
      <c r="AL30" s="37"/>
      <c r="AM30" s="37"/>
      <c r="AN30" s="37"/>
      <c r="AO30" s="37"/>
      <c r="AP30" s="37"/>
      <c r="AQ30" s="37"/>
      <c r="AR30" s="37"/>
      <c r="AS30" s="37"/>
      <c r="AT30" s="37"/>
      <c r="AU30" s="37"/>
    </row>
    <row r="31" spans="2:47" ht="7.35" customHeight="1" x14ac:dyDescent="0.25">
      <c r="B31" s="37"/>
      <c r="C31" s="37"/>
      <c r="D31" s="37"/>
      <c r="E31" s="37"/>
      <c r="F31" s="37"/>
      <c r="G31" s="37"/>
      <c r="H31" s="37"/>
      <c r="I31" s="37"/>
      <c r="J31" s="37"/>
      <c r="K31" s="37"/>
      <c r="L31" s="37"/>
      <c r="M31" s="37"/>
      <c r="N31" s="37"/>
      <c r="O31" s="37"/>
      <c r="P31" s="37"/>
      <c r="Q31" s="37"/>
      <c r="R31" s="37"/>
      <c r="S31" s="37"/>
      <c r="T31" s="37"/>
      <c r="U31" s="37"/>
      <c r="V31" s="37"/>
      <c r="W31" s="37"/>
      <c r="X31" s="37"/>
      <c r="Y31" s="40"/>
      <c r="Z31" s="37"/>
      <c r="AA31" s="37"/>
      <c r="AB31" s="37"/>
      <c r="AC31" s="37"/>
      <c r="AD31" s="37"/>
      <c r="AE31" s="37"/>
      <c r="AF31" s="37"/>
      <c r="AG31" s="37"/>
      <c r="AH31" s="37"/>
      <c r="AI31" s="37"/>
      <c r="AJ31" s="37"/>
      <c r="AK31" s="37"/>
      <c r="AL31" s="37"/>
      <c r="AM31" s="37"/>
      <c r="AN31" s="37"/>
      <c r="AO31" s="37"/>
      <c r="AP31" s="37"/>
      <c r="AQ31" s="37"/>
      <c r="AR31" s="37"/>
      <c r="AS31" s="37"/>
      <c r="AT31" s="37"/>
      <c r="AU31" s="37"/>
    </row>
    <row r="32" spans="2:47" ht="15.75" customHeight="1" x14ac:dyDescent="0.25">
      <c r="B32" s="37"/>
      <c r="C32" s="551" t="s">
        <v>530</v>
      </c>
      <c r="D32" s="551"/>
      <c r="E32" s="551"/>
      <c r="F32" s="551"/>
      <c r="G32" s="551"/>
      <c r="H32" s="551"/>
      <c r="I32" s="551"/>
      <c r="J32" s="551"/>
      <c r="K32" s="551"/>
      <c r="L32" s="558">
        <f>'Formulaire unique'!R42</f>
        <v>0</v>
      </c>
      <c r="M32" s="559"/>
      <c r="N32" s="37"/>
      <c r="O32" s="37"/>
      <c r="P32" s="37"/>
      <c r="Q32" s="37"/>
      <c r="R32" s="37"/>
      <c r="S32" s="37"/>
      <c r="T32" s="37"/>
      <c r="U32" s="37"/>
      <c r="V32" s="37"/>
      <c r="W32" s="37"/>
      <c r="X32" s="37"/>
      <c r="Y32" s="40"/>
      <c r="Z32" s="552" t="s">
        <v>152</v>
      </c>
      <c r="AA32" s="552"/>
      <c r="AB32" s="552"/>
      <c r="AC32" s="552"/>
      <c r="AD32" s="552"/>
      <c r="AE32" s="552"/>
      <c r="AF32" s="552"/>
      <c r="AG32" s="552"/>
      <c r="AH32" s="552"/>
      <c r="AI32" s="552"/>
      <c r="AJ32" s="552"/>
      <c r="AK32" s="552"/>
      <c r="AL32" s="552"/>
      <c r="AM32" s="552"/>
      <c r="AN32" s="552"/>
      <c r="AO32" s="552"/>
      <c r="AP32" s="552"/>
      <c r="AQ32" s="552"/>
      <c r="AR32" s="552"/>
      <c r="AS32" s="552"/>
      <c r="AT32" s="304"/>
      <c r="AU32" s="37"/>
    </row>
    <row r="33" spans="2:47" ht="7.35" customHeight="1" x14ac:dyDescent="0.25">
      <c r="B33" s="37"/>
      <c r="C33" s="37"/>
      <c r="D33" s="37"/>
      <c r="E33" s="37"/>
      <c r="F33" s="37"/>
      <c r="G33" s="37"/>
      <c r="H33" s="37"/>
      <c r="I33" s="37"/>
      <c r="J33" s="37"/>
      <c r="K33" s="37"/>
      <c r="L33" s="37"/>
      <c r="M33" s="37"/>
      <c r="N33" s="37"/>
      <c r="O33" s="37"/>
      <c r="P33" s="37"/>
      <c r="Q33" s="37"/>
      <c r="R33" s="37"/>
      <c r="S33" s="37"/>
      <c r="T33" s="37"/>
      <c r="U33" s="37"/>
      <c r="V33" s="37"/>
      <c r="W33" s="37"/>
      <c r="X33" s="37"/>
      <c r="Y33" s="40"/>
      <c r="Z33" s="37"/>
      <c r="AA33" s="37"/>
      <c r="AB33" s="37"/>
      <c r="AC33" s="37"/>
      <c r="AD33" s="37"/>
      <c r="AE33" s="37"/>
      <c r="AF33" s="37"/>
      <c r="AG33" s="37"/>
      <c r="AH33" s="37"/>
      <c r="AI33" s="37"/>
      <c r="AJ33" s="37"/>
      <c r="AK33" s="37"/>
      <c r="AL33" s="37"/>
      <c r="AM33" s="37"/>
      <c r="AN33" s="37"/>
      <c r="AO33" s="37"/>
      <c r="AP33" s="37"/>
      <c r="AQ33" s="37"/>
      <c r="AR33" s="37"/>
      <c r="AS33" s="37"/>
      <c r="AT33" s="37"/>
      <c r="AU33" s="37"/>
    </row>
    <row r="34" spans="2:47" ht="15.75" customHeight="1" x14ac:dyDescent="0.25">
      <c r="B34" s="37"/>
      <c r="C34" s="551" t="s">
        <v>120</v>
      </c>
      <c r="D34" s="551"/>
      <c r="E34" s="551"/>
      <c r="F34" s="551"/>
      <c r="G34" s="551"/>
      <c r="H34" s="551"/>
      <c r="I34" s="551"/>
      <c r="J34" s="551"/>
      <c r="K34" s="551"/>
      <c r="L34" s="551"/>
      <c r="M34" s="551"/>
      <c r="N34" s="551"/>
      <c r="O34" s="551"/>
      <c r="P34" s="551"/>
      <c r="Q34" s="551"/>
      <c r="R34" s="551"/>
      <c r="S34" s="37"/>
      <c r="T34" s="37"/>
      <c r="U34" s="37"/>
      <c r="V34" s="37"/>
      <c r="W34" s="37"/>
      <c r="X34" s="37"/>
      <c r="Y34" s="40"/>
      <c r="Z34" s="198"/>
      <c r="AA34" s="551" t="s">
        <v>154</v>
      </c>
      <c r="AB34" s="551"/>
      <c r="AC34" s="551"/>
      <c r="AD34" s="551"/>
      <c r="AE34" s="551"/>
      <c r="AF34" s="198"/>
      <c r="AG34" s="551" t="s">
        <v>155</v>
      </c>
      <c r="AH34" s="551"/>
      <c r="AI34" s="551"/>
      <c r="AJ34" s="551"/>
      <c r="AK34" s="551"/>
      <c r="AL34" s="551"/>
      <c r="AM34" s="551"/>
      <c r="AN34" s="198"/>
      <c r="AO34" s="551" t="s">
        <v>156</v>
      </c>
      <c r="AP34" s="551"/>
      <c r="AQ34" s="551"/>
      <c r="AR34" s="551"/>
      <c r="AS34" s="551"/>
      <c r="AT34" s="6"/>
      <c r="AU34" s="37"/>
    </row>
    <row r="35" spans="2:47" ht="7.35" customHeight="1" x14ac:dyDescent="0.25">
      <c r="B35" s="37"/>
      <c r="C35" s="37"/>
      <c r="D35" s="37"/>
      <c r="E35" s="37"/>
      <c r="F35" s="37"/>
      <c r="G35" s="37"/>
      <c r="H35" s="37"/>
      <c r="I35" s="37"/>
      <c r="J35" s="37"/>
      <c r="K35" s="37"/>
      <c r="L35" s="37"/>
      <c r="M35" s="37"/>
      <c r="N35" s="37"/>
      <c r="O35" s="37"/>
      <c r="P35" s="37"/>
      <c r="Q35" s="37"/>
      <c r="R35" s="37"/>
      <c r="S35" s="37"/>
      <c r="T35" s="37"/>
      <c r="U35" s="37"/>
      <c r="V35" s="37"/>
      <c r="W35" s="37"/>
      <c r="X35" s="37"/>
      <c r="Y35" s="40"/>
      <c r="Z35" s="37"/>
      <c r="AA35" s="37"/>
      <c r="AB35" s="37"/>
      <c r="AC35" s="37"/>
      <c r="AD35" s="37"/>
      <c r="AE35" s="37"/>
      <c r="AF35" s="37"/>
      <c r="AG35" s="37"/>
      <c r="AH35" s="37"/>
      <c r="AI35" s="37"/>
      <c r="AJ35" s="37"/>
      <c r="AK35" s="37"/>
      <c r="AL35" s="37"/>
      <c r="AM35" s="37"/>
      <c r="AN35" s="37"/>
      <c r="AO35" s="37"/>
      <c r="AP35" s="37"/>
      <c r="AQ35" s="37"/>
      <c r="AR35" s="37"/>
      <c r="AS35" s="37"/>
      <c r="AT35" s="37"/>
      <c r="AU35" s="37"/>
    </row>
    <row r="36" spans="2:47" ht="15.75" customHeight="1" x14ac:dyDescent="0.25">
      <c r="B36" s="37"/>
      <c r="C36" s="198"/>
      <c r="D36" s="551" t="s">
        <v>127</v>
      </c>
      <c r="E36" s="551"/>
      <c r="F36" s="551"/>
      <c r="G36" s="551"/>
      <c r="H36" s="551"/>
      <c r="I36" s="198"/>
      <c r="J36" s="551" t="s">
        <v>129</v>
      </c>
      <c r="K36" s="551"/>
      <c r="L36" s="551"/>
      <c r="M36" s="551"/>
      <c r="N36" s="551"/>
      <c r="O36" s="551"/>
      <c r="P36" s="551"/>
      <c r="Q36" s="198"/>
      <c r="R36" s="551" t="s">
        <v>131</v>
      </c>
      <c r="S36" s="551"/>
      <c r="T36" s="551"/>
      <c r="U36" s="551"/>
      <c r="V36" s="551"/>
      <c r="W36" s="6"/>
      <c r="X36" s="37"/>
      <c r="Y36" s="40"/>
      <c r="Z36" s="308"/>
      <c r="AA36" s="551"/>
      <c r="AB36" s="551"/>
      <c r="AC36" s="551"/>
      <c r="AD36" s="551"/>
      <c r="AE36" s="551"/>
      <c r="AF36" s="308"/>
      <c r="AG36" s="551"/>
      <c r="AH36" s="551"/>
      <c r="AI36" s="551"/>
      <c r="AJ36" s="551"/>
      <c r="AK36" s="551"/>
      <c r="AL36" s="551"/>
      <c r="AM36" s="551"/>
      <c r="AN36" s="308"/>
      <c r="AO36" s="551"/>
      <c r="AP36" s="551"/>
      <c r="AQ36" s="551"/>
      <c r="AR36" s="551"/>
      <c r="AS36" s="551"/>
      <c r="AT36" s="6"/>
      <c r="AU36" s="37"/>
    </row>
    <row r="37" spans="2:47" ht="7.35" customHeight="1" x14ac:dyDescent="0.25">
      <c r="B37" s="37"/>
      <c r="C37" s="37"/>
      <c r="D37" s="37"/>
      <c r="E37" s="37"/>
      <c r="F37" s="37"/>
      <c r="G37" s="37"/>
      <c r="H37" s="37"/>
      <c r="I37" s="37"/>
      <c r="J37" s="37"/>
      <c r="K37" s="37"/>
      <c r="L37" s="37"/>
      <c r="M37" s="37"/>
      <c r="N37" s="37"/>
      <c r="O37" s="37"/>
      <c r="P37" s="37"/>
      <c r="Q37" s="216"/>
      <c r="R37" s="37"/>
      <c r="S37" s="37"/>
      <c r="T37" s="37"/>
      <c r="U37" s="37"/>
      <c r="V37" s="37"/>
      <c r="W37" s="37"/>
      <c r="X37" s="37"/>
      <c r="Y37" s="40"/>
      <c r="Z37" s="216"/>
      <c r="AA37" s="37"/>
      <c r="AB37" s="37"/>
      <c r="AC37" s="37"/>
      <c r="AD37" s="37"/>
      <c r="AE37" s="37"/>
      <c r="AF37" s="216"/>
      <c r="AG37" s="37"/>
      <c r="AH37" s="37"/>
      <c r="AI37" s="37"/>
      <c r="AJ37" s="37"/>
      <c r="AK37" s="37"/>
      <c r="AL37" s="37"/>
      <c r="AM37" s="37"/>
      <c r="AN37" s="216"/>
      <c r="AO37" s="37"/>
      <c r="AP37" s="37"/>
      <c r="AQ37" s="37"/>
      <c r="AR37" s="37"/>
      <c r="AS37" s="37"/>
      <c r="AT37" s="37"/>
      <c r="AU37" s="37"/>
    </row>
    <row r="38" spans="2:47" ht="15.75" customHeight="1" x14ac:dyDescent="0.25">
      <c r="B38" s="37"/>
      <c r="C38" s="198"/>
      <c r="D38" s="551" t="s">
        <v>128</v>
      </c>
      <c r="E38" s="551"/>
      <c r="F38" s="551"/>
      <c r="G38" s="551"/>
      <c r="H38" s="551"/>
      <c r="I38" s="198"/>
      <c r="J38" s="551" t="s">
        <v>130</v>
      </c>
      <c r="K38" s="551"/>
      <c r="L38" s="551"/>
      <c r="M38" s="198"/>
      <c r="N38" s="551" t="s">
        <v>28</v>
      </c>
      <c r="O38" s="551"/>
      <c r="P38" s="554"/>
      <c r="Q38" s="554"/>
      <c r="R38" s="554"/>
      <c r="S38" s="554"/>
      <c r="T38" s="554"/>
      <c r="U38" s="554"/>
      <c r="V38" s="554"/>
      <c r="W38" s="554"/>
      <c r="X38" s="37"/>
      <c r="Y38" s="40"/>
      <c r="Z38" s="552" t="s">
        <v>165</v>
      </c>
      <c r="AA38" s="552"/>
      <c r="AB38" s="552"/>
      <c r="AC38" s="552"/>
      <c r="AD38" s="552"/>
      <c r="AE38" s="578"/>
      <c r="AF38" s="578"/>
      <c r="AG38" s="39" t="s">
        <v>166</v>
      </c>
      <c r="AH38" s="37"/>
      <c r="AI38" s="37"/>
      <c r="AJ38" s="37"/>
      <c r="AK38" s="37"/>
      <c r="AL38" s="37"/>
      <c r="AM38" s="37"/>
      <c r="AN38" s="37"/>
      <c r="AO38" s="37"/>
      <c r="AP38" s="37"/>
      <c r="AQ38" s="37"/>
      <c r="AR38" s="37"/>
      <c r="AS38" s="37"/>
      <c r="AT38" s="37"/>
      <c r="AU38" s="37"/>
    </row>
    <row r="39" spans="2:47" ht="7.35" customHeight="1" x14ac:dyDescent="0.25">
      <c r="B39" s="37"/>
      <c r="C39" s="37"/>
      <c r="D39" s="37"/>
      <c r="E39" s="37"/>
      <c r="F39" s="37"/>
      <c r="G39" s="37"/>
      <c r="H39" s="37"/>
      <c r="I39" s="37"/>
      <c r="J39" s="37"/>
      <c r="K39" s="37"/>
      <c r="L39" s="37"/>
      <c r="M39" s="216"/>
      <c r="N39" s="37"/>
      <c r="O39" s="37"/>
      <c r="P39" s="216"/>
      <c r="Q39" s="37"/>
      <c r="R39" s="37"/>
      <c r="S39" s="37"/>
      <c r="T39" s="37"/>
      <c r="U39" s="37"/>
      <c r="V39" s="37"/>
      <c r="W39" s="37"/>
      <c r="X39" s="37"/>
      <c r="Y39" s="40"/>
      <c r="Z39" s="37"/>
      <c r="AA39" s="37"/>
      <c r="AB39" s="37"/>
      <c r="AC39" s="37"/>
      <c r="AD39" s="37"/>
      <c r="AE39" s="216"/>
      <c r="AF39" s="37"/>
      <c r="AG39" s="37"/>
      <c r="AH39" s="37"/>
      <c r="AI39" s="37"/>
      <c r="AJ39" s="37"/>
      <c r="AK39" s="37"/>
      <c r="AL39" s="37"/>
      <c r="AM39" s="37"/>
      <c r="AN39" s="37"/>
      <c r="AO39" s="37"/>
      <c r="AP39" s="37"/>
      <c r="AQ39" s="37"/>
      <c r="AR39" s="37"/>
      <c r="AS39" s="37"/>
      <c r="AT39" s="37"/>
      <c r="AU39" s="37"/>
    </row>
    <row r="40" spans="2:47" ht="15.75" customHeight="1" x14ac:dyDescent="0.25">
      <c r="B40" s="37"/>
      <c r="C40" s="560" t="s">
        <v>535</v>
      </c>
      <c r="D40" s="560"/>
      <c r="E40" s="560"/>
      <c r="F40" s="560"/>
      <c r="G40" s="560"/>
      <c r="H40" s="560"/>
      <c r="I40" s="560"/>
      <c r="J40" s="560"/>
      <c r="K40" s="560"/>
      <c r="L40" s="560"/>
      <c r="M40" s="560"/>
      <c r="N40" s="560"/>
      <c r="O40" s="560"/>
      <c r="P40" s="560"/>
      <c r="Q40" s="560"/>
      <c r="R40" s="560"/>
      <c r="S40" s="560"/>
      <c r="T40" s="560"/>
      <c r="U40" s="560"/>
      <c r="V40" s="560"/>
      <c r="W40" s="306"/>
      <c r="X40" s="37"/>
      <c r="Y40" s="40"/>
      <c r="Z40" s="198"/>
      <c r="AA40" s="551" t="s">
        <v>157</v>
      </c>
      <c r="AB40" s="551"/>
      <c r="AC40" s="551"/>
      <c r="AD40" s="551"/>
      <c r="AE40" s="551"/>
      <c r="AF40" s="551"/>
      <c r="AG40" s="198"/>
      <c r="AH40" s="551" t="s">
        <v>158</v>
      </c>
      <c r="AI40" s="551"/>
      <c r="AJ40" s="551"/>
      <c r="AK40" s="198"/>
      <c r="AL40" s="551" t="s">
        <v>534</v>
      </c>
      <c r="AM40" s="551"/>
      <c r="AN40" s="551"/>
      <c r="AO40" s="551"/>
      <c r="AP40" s="551"/>
      <c r="AQ40" s="37"/>
      <c r="AR40" s="37"/>
      <c r="AS40" s="37"/>
      <c r="AT40" s="37"/>
      <c r="AU40" s="37"/>
    </row>
    <row r="41" spans="2:47" ht="7.35" customHeight="1" x14ac:dyDescent="0.25">
      <c r="B41" s="37"/>
      <c r="C41" s="37"/>
      <c r="D41" s="37"/>
      <c r="E41" s="37"/>
      <c r="F41" s="37"/>
      <c r="G41" s="37"/>
      <c r="H41" s="37"/>
      <c r="I41" s="37"/>
      <c r="J41" s="37"/>
      <c r="K41" s="37"/>
      <c r="L41" s="37"/>
      <c r="M41" s="37"/>
      <c r="N41" s="37"/>
      <c r="O41" s="37"/>
      <c r="P41" s="37"/>
      <c r="Q41" s="37"/>
      <c r="R41" s="37"/>
      <c r="S41" s="37"/>
      <c r="T41" s="37"/>
      <c r="U41" s="37"/>
      <c r="V41" s="37"/>
      <c r="W41" s="37"/>
      <c r="X41" s="37"/>
      <c r="Y41" s="40"/>
      <c r="Z41" s="216"/>
      <c r="AA41" s="37"/>
      <c r="AB41" s="37"/>
      <c r="AC41" s="37"/>
      <c r="AD41" s="37"/>
      <c r="AE41" s="37"/>
      <c r="AF41" s="37"/>
      <c r="AG41" s="216"/>
      <c r="AH41" s="37"/>
      <c r="AI41" s="37"/>
      <c r="AJ41" s="37"/>
      <c r="AK41" s="216"/>
      <c r="AL41" s="37"/>
      <c r="AM41" s="37"/>
      <c r="AN41" s="37"/>
      <c r="AO41" s="37"/>
      <c r="AP41" s="37"/>
      <c r="AQ41" s="37"/>
      <c r="AR41" s="37"/>
      <c r="AS41" s="37"/>
      <c r="AT41" s="37"/>
      <c r="AU41" s="37"/>
    </row>
    <row r="42" spans="2:47" ht="15.75" customHeight="1" x14ac:dyDescent="0.25">
      <c r="B42" s="37"/>
      <c r="C42" s="189"/>
      <c r="D42" s="551" t="s">
        <v>133</v>
      </c>
      <c r="E42" s="551"/>
      <c r="F42" s="551"/>
      <c r="G42" s="551"/>
      <c r="H42" s="551"/>
      <c r="I42" s="551"/>
      <c r="J42" s="153" t="str">
        <f>IF('Formulaire unique'!W89='Menus déroulant'!F4,"X","")</f>
        <v/>
      </c>
      <c r="K42" s="551" t="s">
        <v>531</v>
      </c>
      <c r="L42" s="551"/>
      <c r="M42" s="551"/>
      <c r="N42" s="551"/>
      <c r="O42" s="551"/>
      <c r="P42" s="153" t="str">
        <f>IF('Formulaire unique'!W89='Menus déroulant'!F5,"X","")</f>
        <v/>
      </c>
      <c r="Q42" s="551" t="s">
        <v>532</v>
      </c>
      <c r="R42" s="551"/>
      <c r="S42" s="551"/>
      <c r="T42" s="551"/>
      <c r="U42" s="551"/>
      <c r="V42" s="551"/>
      <c r="W42" s="6"/>
      <c r="X42" s="37"/>
      <c r="Y42" s="40"/>
      <c r="Z42" s="552" t="s">
        <v>159</v>
      </c>
      <c r="AA42" s="552"/>
      <c r="AB42" s="552"/>
      <c r="AC42" s="552"/>
      <c r="AD42" s="552"/>
      <c r="AE42" s="198"/>
      <c r="AF42" s="551" t="s">
        <v>161</v>
      </c>
      <c r="AG42" s="551"/>
      <c r="AH42" s="551"/>
      <c r="AI42" s="37"/>
      <c r="AJ42" s="198"/>
      <c r="AK42" s="551" t="s">
        <v>162</v>
      </c>
      <c r="AL42" s="551"/>
      <c r="AM42" s="37"/>
      <c r="AN42" s="37"/>
      <c r="AO42" s="37"/>
      <c r="AP42" s="37"/>
      <c r="AQ42" s="37"/>
      <c r="AR42" s="37"/>
      <c r="AS42" s="37"/>
      <c r="AT42" s="37"/>
      <c r="AU42" s="37"/>
    </row>
    <row r="43" spans="2:47" ht="7.35" customHeight="1" x14ac:dyDescent="0.25">
      <c r="B43" s="37"/>
      <c r="C43" s="37"/>
      <c r="D43" s="37"/>
      <c r="E43" s="37"/>
      <c r="F43" s="37"/>
      <c r="G43" s="37"/>
      <c r="H43" s="37"/>
      <c r="I43" s="37"/>
      <c r="J43" s="216"/>
      <c r="K43" s="37"/>
      <c r="L43" s="37"/>
      <c r="M43" s="37"/>
      <c r="N43" s="37"/>
      <c r="O43" s="37"/>
      <c r="P43" s="216"/>
      <c r="Q43" s="37"/>
      <c r="R43" s="37"/>
      <c r="S43" s="37"/>
      <c r="T43" s="37"/>
      <c r="U43" s="37"/>
      <c r="V43" s="37"/>
      <c r="W43" s="37"/>
      <c r="X43" s="37"/>
      <c r="Y43" s="40"/>
      <c r="Z43" s="37"/>
      <c r="AA43" s="37"/>
      <c r="AB43" s="37"/>
      <c r="AC43" s="37"/>
      <c r="AD43" s="37"/>
      <c r="AE43" s="37"/>
      <c r="AF43" s="37"/>
      <c r="AG43" s="37"/>
      <c r="AH43" s="37"/>
      <c r="AI43" s="37"/>
      <c r="AJ43" s="37"/>
      <c r="AK43" s="37"/>
      <c r="AL43" s="37"/>
      <c r="AM43" s="37"/>
      <c r="AN43" s="37"/>
      <c r="AO43" s="37"/>
      <c r="AP43" s="37"/>
      <c r="AQ43" s="37"/>
      <c r="AR43" s="37"/>
      <c r="AS43" s="37"/>
      <c r="AT43" s="37"/>
      <c r="AU43" s="37"/>
    </row>
    <row r="44" spans="2:47" ht="15.75" customHeight="1" x14ac:dyDescent="0.25">
      <c r="B44" s="37"/>
      <c r="C44" s="189"/>
      <c r="D44" s="551" t="s">
        <v>132</v>
      </c>
      <c r="E44" s="551"/>
      <c r="F44" s="551"/>
      <c r="G44" s="551"/>
      <c r="H44" s="551"/>
      <c r="I44" s="551"/>
      <c r="J44" s="189"/>
      <c r="K44" s="551" t="s">
        <v>134</v>
      </c>
      <c r="L44" s="551"/>
      <c r="M44" s="551"/>
      <c r="N44" s="551"/>
      <c r="O44" s="551"/>
      <c r="P44" s="551" t="s">
        <v>529</v>
      </c>
      <c r="Q44" s="551"/>
      <c r="R44" s="551"/>
      <c r="S44" s="551"/>
      <c r="T44" s="551"/>
      <c r="U44" s="551"/>
      <c r="V44" s="551"/>
      <c r="W44" s="37"/>
      <c r="X44" s="37"/>
      <c r="Y44" s="40"/>
      <c r="Z44" s="552" t="s">
        <v>160</v>
      </c>
      <c r="AA44" s="552"/>
      <c r="AB44" s="552"/>
      <c r="AC44" s="552"/>
      <c r="AD44" s="552"/>
      <c r="AE44" s="198"/>
      <c r="AF44" s="551" t="s">
        <v>163</v>
      </c>
      <c r="AG44" s="551"/>
      <c r="AH44" s="551"/>
      <c r="AI44" s="551"/>
      <c r="AJ44" s="198"/>
      <c r="AK44" s="551" t="s">
        <v>156</v>
      </c>
      <c r="AL44" s="551"/>
      <c r="AM44" s="37"/>
      <c r="AN44" s="37"/>
      <c r="AO44" s="37"/>
      <c r="AP44" s="37"/>
      <c r="AQ44" s="37"/>
      <c r="AR44" s="37"/>
      <c r="AS44" s="37"/>
      <c r="AT44" s="37"/>
      <c r="AU44" s="37"/>
    </row>
    <row r="45" spans="2:47" ht="7.35" customHeight="1" x14ac:dyDescent="0.25">
      <c r="B45" s="37"/>
      <c r="C45" s="37"/>
      <c r="D45" s="37"/>
      <c r="E45" s="37"/>
      <c r="F45" s="37"/>
      <c r="G45" s="37"/>
      <c r="H45" s="37"/>
      <c r="I45" s="37"/>
      <c r="J45" s="37"/>
      <c r="K45" s="37"/>
      <c r="L45" s="37"/>
      <c r="M45" s="37"/>
      <c r="N45" s="37"/>
      <c r="O45" s="37"/>
      <c r="P45" s="37"/>
      <c r="Q45" s="37"/>
      <c r="R45" s="37"/>
      <c r="S45" s="37"/>
      <c r="T45" s="37"/>
      <c r="U45" s="37"/>
      <c r="V45" s="37"/>
      <c r="W45" s="37"/>
      <c r="X45" s="37"/>
      <c r="Y45" s="40"/>
      <c r="Z45" s="37"/>
      <c r="AA45" s="37"/>
      <c r="AB45" s="37"/>
      <c r="AC45" s="37"/>
      <c r="AD45" s="37"/>
      <c r="AE45" s="216"/>
      <c r="AF45" s="37"/>
      <c r="AG45" s="37"/>
      <c r="AH45" s="37"/>
      <c r="AI45" s="37"/>
      <c r="AJ45" s="216"/>
      <c r="AK45" s="37"/>
      <c r="AL45" s="37"/>
      <c r="AM45" s="37"/>
      <c r="AN45" s="37"/>
      <c r="AO45" s="37"/>
      <c r="AP45" s="37"/>
      <c r="AQ45" s="37"/>
      <c r="AR45" s="37"/>
      <c r="AS45" s="37"/>
      <c r="AT45" s="37"/>
      <c r="AU45" s="37"/>
    </row>
    <row r="46" spans="2:47" ht="9" customHeight="1" x14ac:dyDescent="0.25">
      <c r="B46" s="37"/>
      <c r="C46" s="37"/>
      <c r="D46" s="37"/>
      <c r="E46" s="37"/>
      <c r="F46" s="37"/>
      <c r="G46" s="37"/>
      <c r="H46" s="37"/>
      <c r="I46" s="37"/>
      <c r="J46" s="37"/>
      <c r="K46" s="37"/>
      <c r="L46" s="37"/>
      <c r="M46" s="37"/>
      <c r="N46" s="37"/>
      <c r="O46" s="37"/>
      <c r="P46" s="37"/>
      <c r="Q46" s="37"/>
      <c r="R46" s="37"/>
      <c r="S46" s="37"/>
      <c r="T46" s="37"/>
      <c r="U46" s="37"/>
      <c r="V46" s="37"/>
      <c r="W46" s="37"/>
      <c r="X46" s="37"/>
      <c r="Y46" s="40"/>
      <c r="Z46" s="562" t="s">
        <v>498</v>
      </c>
      <c r="AA46" s="562"/>
      <c r="AB46" s="562"/>
      <c r="AC46" s="562"/>
      <c r="AD46" s="562"/>
      <c r="AE46" s="562"/>
      <c r="AF46" s="562"/>
      <c r="AG46" s="562"/>
      <c r="AH46" s="562"/>
      <c r="AI46" s="562"/>
      <c r="AJ46" s="562"/>
      <c r="AK46" s="562"/>
      <c r="AL46" s="562"/>
      <c r="AM46" s="562"/>
      <c r="AN46" s="562"/>
      <c r="AO46" s="562"/>
      <c r="AP46" s="562"/>
      <c r="AQ46" s="562"/>
      <c r="AR46" s="562"/>
      <c r="AS46" s="562"/>
      <c r="AT46" s="37"/>
      <c r="AU46" s="37"/>
    </row>
    <row r="47" spans="2:47" ht="15.75" customHeight="1" x14ac:dyDescent="0.25">
      <c r="B47" s="37"/>
      <c r="C47" s="528" t="s">
        <v>135</v>
      </c>
      <c r="D47" s="528"/>
      <c r="E47" s="528"/>
      <c r="F47" s="528"/>
      <c r="G47" s="528"/>
      <c r="H47" s="528"/>
      <c r="I47" s="528"/>
      <c r="J47" s="528"/>
      <c r="K47" s="528"/>
      <c r="L47" s="528"/>
      <c r="M47" s="528"/>
      <c r="N47" s="528"/>
      <c r="O47" s="528"/>
      <c r="P47" s="528"/>
      <c r="Q47" s="528"/>
      <c r="R47" s="528"/>
      <c r="S47" s="528"/>
      <c r="T47" s="528"/>
      <c r="U47" s="528"/>
      <c r="V47" s="528"/>
      <c r="W47" s="302"/>
      <c r="X47" s="37"/>
      <c r="Y47" s="40"/>
      <c r="Z47" s="562"/>
      <c r="AA47" s="562"/>
      <c r="AB47" s="562"/>
      <c r="AC47" s="562"/>
      <c r="AD47" s="562"/>
      <c r="AE47" s="562"/>
      <c r="AF47" s="562"/>
      <c r="AG47" s="562"/>
      <c r="AH47" s="562"/>
      <c r="AI47" s="562"/>
      <c r="AJ47" s="562"/>
      <c r="AK47" s="562"/>
      <c r="AL47" s="562"/>
      <c r="AM47" s="562"/>
      <c r="AN47" s="562"/>
      <c r="AO47" s="562"/>
      <c r="AP47" s="562"/>
      <c r="AQ47" s="562"/>
      <c r="AR47" s="562"/>
      <c r="AS47" s="562"/>
      <c r="AT47" s="37"/>
      <c r="AU47" s="37"/>
    </row>
    <row r="48" spans="2:47" ht="15.75" customHeight="1" x14ac:dyDescent="0.25">
      <c r="B48" s="37"/>
      <c r="C48" s="561" t="str">
        <f>IF('Formulaire unique'!O54="","",'Formulaire unique'!O54)</f>
        <v/>
      </c>
      <c r="D48" s="561"/>
      <c r="E48" s="561"/>
      <c r="F48" s="561"/>
      <c r="G48" s="561"/>
      <c r="H48" s="561"/>
      <c r="I48" s="561"/>
      <c r="J48" s="561"/>
      <c r="K48" s="561"/>
      <c r="L48" s="561"/>
      <c r="M48" s="561"/>
      <c r="N48" s="561"/>
      <c r="O48" s="561"/>
      <c r="P48" s="561"/>
      <c r="Q48" s="561"/>
      <c r="R48" s="561"/>
      <c r="S48" s="561"/>
      <c r="T48" s="561"/>
      <c r="U48" s="561"/>
      <c r="V48" s="561"/>
      <c r="W48" s="561"/>
      <c r="X48" s="37"/>
      <c r="Y48" s="40"/>
      <c r="Z48" s="37"/>
      <c r="AA48" s="37"/>
      <c r="AB48" s="37"/>
      <c r="AC48" s="37"/>
      <c r="AD48" s="37"/>
      <c r="AE48" s="37"/>
      <c r="AF48" s="37"/>
      <c r="AG48" s="198"/>
      <c r="AH48" s="551" t="s">
        <v>27</v>
      </c>
      <c r="AI48" s="551"/>
      <c r="AJ48" s="551"/>
      <c r="AK48" s="198"/>
      <c r="AL48" s="551" t="s">
        <v>30</v>
      </c>
      <c r="AM48" s="551"/>
      <c r="AN48" s="551"/>
      <c r="AO48" s="37"/>
      <c r="AP48" s="37"/>
      <c r="AQ48" s="37"/>
      <c r="AR48" s="37"/>
      <c r="AS48" s="37"/>
      <c r="AT48" s="37"/>
      <c r="AU48" s="37"/>
    </row>
    <row r="49" spans="2:47" ht="15.75" customHeight="1" x14ac:dyDescent="0.25">
      <c r="B49" s="37"/>
      <c r="C49" s="561"/>
      <c r="D49" s="561"/>
      <c r="E49" s="561"/>
      <c r="F49" s="561"/>
      <c r="G49" s="561"/>
      <c r="H49" s="561"/>
      <c r="I49" s="561"/>
      <c r="J49" s="561"/>
      <c r="K49" s="561"/>
      <c r="L49" s="561"/>
      <c r="M49" s="561"/>
      <c r="N49" s="561"/>
      <c r="O49" s="561"/>
      <c r="P49" s="561"/>
      <c r="Q49" s="561"/>
      <c r="R49" s="561"/>
      <c r="S49" s="561"/>
      <c r="T49" s="561"/>
      <c r="U49" s="561"/>
      <c r="V49" s="561"/>
      <c r="W49" s="561"/>
      <c r="X49" s="37"/>
      <c r="Y49" s="40"/>
      <c r="Z49" s="37"/>
      <c r="AA49" s="37"/>
      <c r="AB49" s="37"/>
      <c r="AC49" s="37"/>
      <c r="AD49" s="37"/>
      <c r="AE49" s="37"/>
      <c r="AF49" s="37"/>
      <c r="AG49" s="37"/>
      <c r="AH49" s="37"/>
      <c r="AI49" s="37"/>
      <c r="AJ49" s="37"/>
      <c r="AK49" s="37"/>
      <c r="AL49" s="37"/>
      <c r="AM49" s="37"/>
      <c r="AN49" s="37"/>
      <c r="AO49" s="37"/>
      <c r="AP49" s="37"/>
      <c r="AQ49" s="37"/>
      <c r="AR49" s="37"/>
      <c r="AS49" s="37"/>
      <c r="AT49" s="37"/>
      <c r="AU49" s="37"/>
    </row>
    <row r="50" spans="2:47" ht="15.75" customHeight="1" x14ac:dyDescent="0.25">
      <c r="B50" s="37"/>
      <c r="C50" s="561"/>
      <c r="D50" s="561"/>
      <c r="E50" s="561"/>
      <c r="F50" s="561"/>
      <c r="G50" s="561"/>
      <c r="H50" s="561"/>
      <c r="I50" s="561"/>
      <c r="J50" s="561"/>
      <c r="K50" s="561"/>
      <c r="L50" s="561"/>
      <c r="M50" s="561"/>
      <c r="N50" s="561"/>
      <c r="O50" s="561"/>
      <c r="P50" s="561"/>
      <c r="Q50" s="561"/>
      <c r="R50" s="561"/>
      <c r="S50" s="561"/>
      <c r="T50" s="561"/>
      <c r="U50" s="561"/>
      <c r="V50" s="561"/>
      <c r="W50" s="561"/>
      <c r="X50" s="37"/>
      <c r="Y50" s="40"/>
      <c r="Z50" s="552" t="s">
        <v>499</v>
      </c>
      <c r="AA50" s="552"/>
      <c r="AB50" s="552"/>
      <c r="AC50" s="552"/>
      <c r="AD50" s="552"/>
      <c r="AE50" s="552"/>
      <c r="AF50" s="552"/>
      <c r="AG50" s="552"/>
      <c r="AH50" s="552"/>
      <c r="AI50" s="552"/>
      <c r="AJ50" s="552"/>
      <c r="AK50" s="552"/>
      <c r="AL50" s="552"/>
      <c r="AM50" s="552"/>
      <c r="AN50" s="552"/>
      <c r="AO50" s="552"/>
      <c r="AP50" s="552"/>
      <c r="AQ50" s="552"/>
      <c r="AR50" s="552"/>
      <c r="AS50" s="552"/>
      <c r="AT50" s="304"/>
      <c r="AU50" s="37"/>
    </row>
    <row r="51" spans="2:47" ht="7.35" customHeight="1" x14ac:dyDescent="0.25">
      <c r="B51" s="216"/>
      <c r="C51" s="216"/>
      <c r="D51" s="216"/>
      <c r="E51" s="216"/>
      <c r="F51" s="216"/>
      <c r="G51" s="216"/>
      <c r="H51" s="216"/>
      <c r="I51" s="216"/>
      <c r="J51" s="216"/>
      <c r="K51" s="216"/>
      <c r="L51" s="216"/>
      <c r="M51" s="216"/>
      <c r="N51" s="216"/>
      <c r="O51" s="216"/>
      <c r="P51" s="216"/>
      <c r="Q51" s="216"/>
      <c r="R51" s="216"/>
      <c r="S51" s="216"/>
      <c r="T51" s="216"/>
      <c r="U51" s="216"/>
      <c r="V51" s="216"/>
      <c r="W51" s="216"/>
      <c r="X51" s="216"/>
      <c r="Y51" s="217"/>
      <c r="Z51" s="216"/>
      <c r="AA51" s="216"/>
      <c r="AB51" s="216"/>
      <c r="AC51" s="216"/>
      <c r="AD51" s="216"/>
      <c r="AE51" s="216"/>
      <c r="AF51" s="216"/>
      <c r="AG51" s="216"/>
      <c r="AH51" s="216"/>
      <c r="AI51" s="216"/>
      <c r="AJ51" s="216"/>
      <c r="AK51" s="216"/>
      <c r="AL51" s="216"/>
      <c r="AM51" s="216"/>
      <c r="AN51" s="216"/>
      <c r="AO51" s="216"/>
      <c r="AP51" s="216"/>
      <c r="AQ51" s="216"/>
      <c r="AR51" s="216"/>
      <c r="AS51" s="216"/>
      <c r="AT51" s="216"/>
      <c r="AU51" s="216"/>
    </row>
    <row r="52" spans="2:47" ht="3.95" customHeight="1" x14ac:dyDescent="0.25">
      <c r="B52" s="41"/>
      <c r="C52" s="41"/>
      <c r="D52" s="41"/>
      <c r="E52" s="41"/>
      <c r="F52" s="41"/>
      <c r="G52" s="41"/>
      <c r="H52" s="41"/>
      <c r="I52" s="41"/>
      <c r="J52" s="41"/>
      <c r="K52" s="41"/>
      <c r="L52" s="41"/>
      <c r="M52" s="41"/>
      <c r="N52" s="41"/>
      <c r="O52" s="41"/>
      <c r="P52" s="41"/>
      <c r="Q52" s="41"/>
      <c r="R52" s="41"/>
      <c r="S52" s="41"/>
      <c r="T52" s="41"/>
      <c r="U52" s="41"/>
      <c r="V52" s="41"/>
      <c r="W52" s="41"/>
      <c r="X52" s="41"/>
      <c r="Y52" s="42"/>
      <c r="Z52" s="41"/>
      <c r="AA52" s="41"/>
      <c r="AB52" s="41"/>
      <c r="AC52" s="41"/>
      <c r="AD52" s="41"/>
      <c r="AE52" s="41"/>
      <c r="AF52" s="41"/>
      <c r="AG52" s="41"/>
      <c r="AH52" s="41"/>
      <c r="AI52" s="41"/>
      <c r="AJ52" s="41"/>
      <c r="AK52" s="41"/>
      <c r="AL52" s="41"/>
      <c r="AM52" s="41"/>
      <c r="AN52" s="41"/>
      <c r="AO52" s="41"/>
      <c r="AP52" s="41"/>
      <c r="AQ52" s="41"/>
      <c r="AR52" s="41"/>
      <c r="AS52" s="41"/>
      <c r="AT52" s="41"/>
      <c r="AU52" s="41"/>
    </row>
    <row r="53" spans="2:47" ht="15" customHeight="1" x14ac:dyDescent="0.25">
      <c r="B53" s="37"/>
      <c r="C53" s="528" t="s">
        <v>500</v>
      </c>
      <c r="D53" s="528"/>
      <c r="E53" s="528"/>
      <c r="F53" s="528"/>
      <c r="G53" s="528"/>
      <c r="H53" s="528"/>
      <c r="I53" s="528"/>
      <c r="J53" s="528"/>
      <c r="K53" s="528"/>
      <c r="L53" s="528"/>
      <c r="M53" s="528"/>
      <c r="N53" s="528"/>
      <c r="O53" s="528"/>
      <c r="P53" s="528"/>
      <c r="Q53" s="528"/>
      <c r="R53" s="528"/>
      <c r="S53" s="528"/>
      <c r="T53" s="528"/>
      <c r="U53" s="528"/>
      <c r="V53" s="528"/>
      <c r="W53" s="302"/>
      <c r="X53" s="37"/>
      <c r="Y53" s="40"/>
      <c r="Z53" s="552" t="s">
        <v>536</v>
      </c>
      <c r="AA53" s="552"/>
      <c r="AB53" s="552"/>
      <c r="AC53" s="552"/>
      <c r="AD53" s="552"/>
      <c r="AE53" s="552"/>
      <c r="AF53" s="552"/>
      <c r="AG53" s="552"/>
      <c r="AH53" s="552"/>
      <c r="AI53" s="552"/>
      <c r="AJ53" s="552"/>
      <c r="AK53" s="552"/>
      <c r="AL53" s="552"/>
      <c r="AM53" s="552"/>
      <c r="AN53" s="552"/>
      <c r="AO53" s="552"/>
      <c r="AP53" s="552"/>
      <c r="AQ53" s="552"/>
      <c r="AR53" s="552"/>
      <c r="AS53" s="552"/>
      <c r="AT53" s="304"/>
      <c r="AU53" s="37"/>
    </row>
    <row r="54" spans="2:47" ht="14.1" customHeight="1" x14ac:dyDescent="0.25">
      <c r="B54" s="37"/>
      <c r="C54" s="37"/>
      <c r="D54" s="551" t="s">
        <v>136</v>
      </c>
      <c r="E54" s="551"/>
      <c r="F54" s="551"/>
      <c r="G54" s="551"/>
      <c r="H54" s="551"/>
      <c r="I54" s="551"/>
      <c r="J54" s="551"/>
      <c r="K54" s="551"/>
      <c r="L54" s="551"/>
      <c r="M54" s="551"/>
      <c r="N54" s="551"/>
      <c r="O54" s="551"/>
      <c r="P54" s="551"/>
      <c r="Q54" s="551"/>
      <c r="R54" s="551"/>
      <c r="S54" s="551"/>
      <c r="T54" s="551"/>
      <c r="U54" s="551"/>
      <c r="V54" s="551"/>
      <c r="W54" s="6"/>
      <c r="X54" s="37"/>
      <c r="Y54" s="40"/>
      <c r="Z54" s="551"/>
      <c r="AA54" s="551"/>
      <c r="AB54" s="551"/>
      <c r="AC54" s="551"/>
      <c r="AD54" s="551"/>
      <c r="AE54" s="551"/>
      <c r="AF54" s="551"/>
      <c r="AG54" s="551"/>
      <c r="AH54" s="551"/>
      <c r="AI54" s="551"/>
      <c r="AJ54" s="551"/>
      <c r="AK54" s="551"/>
      <c r="AL54" s="551"/>
      <c r="AM54" s="551"/>
      <c r="AN54" s="551"/>
      <c r="AO54" s="551"/>
      <c r="AP54" s="551"/>
      <c r="AQ54" s="551"/>
      <c r="AR54" s="551"/>
      <c r="AS54" s="551"/>
      <c r="AT54" s="551"/>
      <c r="AU54" s="551"/>
    </row>
    <row r="55" spans="2:47" ht="14.1" customHeight="1" x14ac:dyDescent="0.25">
      <c r="B55" s="37"/>
      <c r="C55" s="37"/>
      <c r="D55" s="551" t="s">
        <v>137</v>
      </c>
      <c r="E55" s="551"/>
      <c r="F55" s="551"/>
      <c r="G55" s="551"/>
      <c r="H55" s="551"/>
      <c r="I55" s="551"/>
      <c r="J55" s="551"/>
      <c r="K55" s="551"/>
      <c r="L55" s="551"/>
      <c r="M55" s="551"/>
      <c r="N55" s="551"/>
      <c r="O55" s="551"/>
      <c r="P55" s="551"/>
      <c r="Q55" s="551"/>
      <c r="R55" s="551"/>
      <c r="S55" s="551"/>
      <c r="T55" s="551"/>
      <c r="U55" s="551"/>
      <c r="V55" s="551"/>
      <c r="W55" s="6"/>
      <c r="X55" s="37"/>
      <c r="Y55" s="40"/>
      <c r="Z55" s="552"/>
      <c r="AA55" s="552"/>
      <c r="AB55" s="552"/>
      <c r="AC55" s="552"/>
      <c r="AD55" s="552"/>
      <c r="AE55" s="552"/>
      <c r="AF55" s="552"/>
      <c r="AG55" s="552"/>
      <c r="AH55" s="552"/>
      <c r="AI55" s="552"/>
      <c r="AJ55" s="552"/>
      <c r="AK55" s="552"/>
      <c r="AL55" s="552"/>
      <c r="AM55" s="552"/>
      <c r="AN55" s="552"/>
      <c r="AO55" s="552"/>
      <c r="AP55" s="552"/>
      <c r="AQ55" s="552"/>
      <c r="AR55" s="552"/>
      <c r="AS55" s="552"/>
      <c r="AT55" s="37"/>
      <c r="AU55" s="37"/>
    </row>
    <row r="56" spans="2:47" ht="14.1" customHeight="1" x14ac:dyDescent="0.25">
      <c r="B56" s="37"/>
      <c r="C56" s="37"/>
      <c r="D56" s="551" t="s">
        <v>138</v>
      </c>
      <c r="E56" s="551"/>
      <c r="F56" s="551"/>
      <c r="G56" s="551"/>
      <c r="H56" s="551"/>
      <c r="I56" s="551"/>
      <c r="J56" s="551"/>
      <c r="K56" s="551"/>
      <c r="L56" s="551"/>
      <c r="M56" s="551"/>
      <c r="N56" s="551"/>
      <c r="O56" s="551"/>
      <c r="P56" s="551"/>
      <c r="Q56" s="551"/>
      <c r="R56" s="551"/>
      <c r="S56" s="551"/>
      <c r="T56" s="551"/>
      <c r="U56" s="551"/>
      <c r="V56" s="551"/>
      <c r="W56" s="6"/>
      <c r="X56" s="37"/>
      <c r="Y56" s="40"/>
      <c r="Z56" s="551" t="s">
        <v>164</v>
      </c>
      <c r="AA56" s="551"/>
      <c r="AB56" s="551"/>
      <c r="AC56" s="551"/>
      <c r="AD56" s="551"/>
      <c r="AE56" s="551"/>
      <c r="AF56" s="551"/>
      <c r="AG56" s="551"/>
      <c r="AH56" s="551"/>
      <c r="AI56" s="551"/>
      <c r="AJ56" s="551"/>
      <c r="AK56" s="551"/>
      <c r="AL56" s="551"/>
      <c r="AM56" s="551"/>
      <c r="AN56" s="551"/>
      <c r="AO56" s="551" t="s">
        <v>121</v>
      </c>
      <c r="AP56" s="551"/>
      <c r="AQ56" s="551"/>
      <c r="AR56" s="551"/>
      <c r="AS56" s="551"/>
      <c r="AT56" s="6"/>
      <c r="AU56" s="37"/>
    </row>
    <row r="57" spans="2:47" ht="7.35" customHeight="1" x14ac:dyDescent="0.25">
      <c r="B57" s="37"/>
      <c r="C57" s="37"/>
      <c r="D57" s="37"/>
      <c r="E57" s="37"/>
      <c r="F57" s="37"/>
      <c r="G57" s="37"/>
      <c r="H57" s="37"/>
      <c r="I57" s="37"/>
      <c r="J57" s="37"/>
      <c r="K57" s="37"/>
      <c r="L57" s="37"/>
      <c r="M57" s="37"/>
      <c r="N57" s="37"/>
      <c r="O57" s="37"/>
      <c r="P57" s="37"/>
      <c r="Q57" s="37"/>
      <c r="R57" s="37"/>
      <c r="S57" s="37"/>
      <c r="T57" s="37"/>
      <c r="U57" s="37"/>
      <c r="V57" s="37"/>
      <c r="W57" s="37"/>
      <c r="X57" s="37"/>
      <c r="Y57" s="40"/>
      <c r="Z57" s="37"/>
      <c r="AA57" s="37"/>
      <c r="AB57" s="37"/>
      <c r="AC57" s="37"/>
      <c r="AD57" s="37"/>
      <c r="AE57" s="37"/>
      <c r="AF57" s="37"/>
      <c r="AG57" s="37"/>
      <c r="AH57" s="37"/>
      <c r="AI57" s="37"/>
      <c r="AJ57" s="37"/>
      <c r="AK57" s="37"/>
      <c r="AL57" s="37"/>
      <c r="AM57" s="37"/>
      <c r="AN57" s="37"/>
      <c r="AO57" s="37"/>
      <c r="AP57" s="37"/>
      <c r="AQ57" s="37"/>
      <c r="AR57" s="37"/>
      <c r="AS57" s="37"/>
      <c r="AT57" s="37"/>
      <c r="AU57" s="37"/>
    </row>
    <row r="59" spans="2:47" ht="24" customHeight="1" x14ac:dyDescent="0.25">
      <c r="B59" s="563" t="s">
        <v>471</v>
      </c>
      <c r="C59" s="563"/>
      <c r="D59" s="563"/>
      <c r="E59" s="563"/>
      <c r="F59" s="563"/>
      <c r="G59" s="563"/>
      <c r="H59" s="563"/>
      <c r="I59" s="563"/>
      <c r="J59" s="563"/>
      <c r="K59" s="563"/>
      <c r="L59" s="563"/>
      <c r="M59" s="563"/>
      <c r="N59" s="563"/>
      <c r="O59" s="563"/>
      <c r="P59" s="563"/>
      <c r="Q59" s="563"/>
      <c r="R59" s="563"/>
      <c r="S59" s="563"/>
      <c r="T59" s="563"/>
      <c r="U59" s="563"/>
      <c r="V59" s="563"/>
      <c r="W59" s="563"/>
      <c r="X59" s="563"/>
      <c r="Y59" s="563"/>
      <c r="Z59" s="563"/>
      <c r="AA59" s="553" t="s">
        <v>104</v>
      </c>
      <c r="AB59" s="553"/>
      <c r="AC59" s="553"/>
      <c r="AD59" s="553"/>
    </row>
    <row r="61" spans="2:47" ht="24" customHeight="1" x14ac:dyDescent="0.25">
      <c r="B61" s="463" t="s">
        <v>472</v>
      </c>
      <c r="C61" s="463"/>
      <c r="D61" s="463"/>
      <c r="E61" s="463"/>
      <c r="F61" s="463"/>
      <c r="G61" s="463"/>
      <c r="H61" s="463"/>
      <c r="I61" s="463"/>
      <c r="J61" s="463"/>
      <c r="K61" s="463"/>
      <c r="L61" s="463"/>
      <c r="M61" s="463"/>
      <c r="N61" s="463"/>
      <c r="O61" s="463"/>
      <c r="P61" s="463"/>
      <c r="Q61" s="463"/>
      <c r="R61" s="463"/>
      <c r="S61" s="463"/>
      <c r="T61" s="463"/>
      <c r="U61" s="463"/>
      <c r="V61" s="463"/>
      <c r="W61" s="463"/>
      <c r="X61" s="463"/>
      <c r="Y61" s="463"/>
      <c r="Z61" s="463"/>
      <c r="AA61" s="553" t="s">
        <v>104</v>
      </c>
      <c r="AB61" s="553"/>
      <c r="AC61" s="553"/>
      <c r="AD61" s="553"/>
    </row>
    <row r="100" spans="1:23" ht="15.75" customHeight="1" x14ac:dyDescent="0.25">
      <c r="A100" s="82" t="s">
        <v>595</v>
      </c>
      <c r="C100" s="556" t="str">
        <f>E28</f>
        <v/>
      </c>
      <c r="D100" s="556"/>
      <c r="E100" s="556"/>
      <c r="F100" s="556"/>
      <c r="G100" s="556"/>
      <c r="H100" s="556"/>
      <c r="I100" s="556"/>
      <c r="J100" s="556"/>
      <c r="K100" s="556"/>
      <c r="L100" s="556"/>
      <c r="M100" s="556"/>
      <c r="N100" s="556"/>
      <c r="O100" s="556"/>
      <c r="P100" s="556"/>
      <c r="Q100" s="556"/>
      <c r="R100" s="556"/>
      <c r="S100" s="556"/>
      <c r="T100" s="556"/>
      <c r="U100" s="556"/>
      <c r="V100" s="556"/>
      <c r="W100" s="556"/>
    </row>
    <row r="101" spans="1:23" ht="15.75" customHeight="1" x14ac:dyDescent="0.25">
      <c r="A101" s="82"/>
    </row>
    <row r="102" spans="1:23" ht="15.75" customHeight="1" x14ac:dyDescent="0.25">
      <c r="A102" s="82" t="s">
        <v>596</v>
      </c>
      <c r="C102" s="557" t="str">
        <f>G30</f>
        <v/>
      </c>
      <c r="D102" s="557"/>
      <c r="E102" s="557"/>
      <c r="F102" s="557"/>
      <c r="G102" s="557"/>
      <c r="H102" s="557"/>
      <c r="I102" s="557"/>
      <c r="J102" s="557"/>
      <c r="K102" s="557"/>
      <c r="L102" s="557"/>
      <c r="M102" s="557"/>
      <c r="N102" s="557"/>
      <c r="O102" s="557"/>
      <c r="P102" s="557"/>
      <c r="Q102" s="557"/>
      <c r="R102" s="557"/>
      <c r="S102" s="557"/>
      <c r="T102" s="557"/>
      <c r="U102" s="557"/>
      <c r="V102" s="557"/>
      <c r="W102" s="557"/>
    </row>
    <row r="103" spans="1:23" ht="15.75" customHeight="1" x14ac:dyDescent="0.25">
      <c r="A103" s="82"/>
    </row>
    <row r="104" spans="1:23" ht="15.75" customHeight="1" x14ac:dyDescent="0.25">
      <c r="A104" s="82" t="s">
        <v>597</v>
      </c>
      <c r="C104" s="557" t="str">
        <f>N30</f>
        <v/>
      </c>
      <c r="D104" s="557"/>
      <c r="E104" s="557"/>
      <c r="F104" s="557"/>
      <c r="G104" s="557"/>
      <c r="H104" s="557"/>
      <c r="I104" s="557"/>
      <c r="J104" s="557"/>
      <c r="K104" s="557"/>
      <c r="L104" s="557"/>
      <c r="M104" s="557"/>
      <c r="N104" s="557"/>
      <c r="O104" s="557"/>
      <c r="P104" s="557"/>
      <c r="Q104" s="557"/>
      <c r="R104" s="557"/>
      <c r="S104" s="557"/>
      <c r="T104" s="557"/>
      <c r="U104" s="557"/>
      <c r="V104" s="557"/>
      <c r="W104" s="557"/>
    </row>
    <row r="105" spans="1:23" ht="15.75" customHeight="1" x14ac:dyDescent="0.25">
      <c r="A105" s="82"/>
    </row>
    <row r="106" spans="1:23" ht="15.75" customHeight="1" x14ac:dyDescent="0.25">
      <c r="A106" s="82" t="s">
        <v>598</v>
      </c>
      <c r="C106" s="550" t="str">
        <f>CONCATENATE(L18,"  ",H20)</f>
        <v xml:space="preserve">  </v>
      </c>
      <c r="D106" s="550"/>
      <c r="E106" s="550"/>
      <c r="F106" s="550"/>
      <c r="G106" s="550"/>
      <c r="H106" s="550"/>
      <c r="I106" s="550"/>
      <c r="J106" s="550"/>
      <c r="K106" s="550"/>
      <c r="L106" s="550"/>
      <c r="M106" s="550"/>
      <c r="N106" s="550"/>
      <c r="O106" s="550"/>
      <c r="P106" s="550"/>
      <c r="Q106" s="550"/>
      <c r="R106" s="550"/>
      <c r="S106" s="550"/>
      <c r="T106" s="550"/>
      <c r="U106" s="550"/>
      <c r="V106" s="550"/>
      <c r="W106" s="550"/>
    </row>
    <row r="107" spans="1:23" ht="15.75" customHeight="1" x14ac:dyDescent="0.25">
      <c r="A107" s="82"/>
    </row>
    <row r="108" spans="1:23" ht="15.75" customHeight="1" x14ac:dyDescent="0.25">
      <c r="A108" s="82" t="s">
        <v>599</v>
      </c>
      <c r="C108" s="555" t="str">
        <f>C48</f>
        <v/>
      </c>
      <c r="D108" s="555"/>
      <c r="E108" s="555"/>
      <c r="F108" s="555"/>
      <c r="G108" s="555"/>
      <c r="H108" s="555"/>
      <c r="I108" s="555"/>
      <c r="J108" s="555"/>
      <c r="K108" s="555"/>
      <c r="L108" s="555"/>
      <c r="M108" s="555"/>
      <c r="N108" s="555"/>
      <c r="O108" s="555"/>
      <c r="P108" s="555"/>
      <c r="Q108" s="555"/>
      <c r="R108" s="555"/>
      <c r="S108" s="555"/>
      <c r="T108" s="555"/>
      <c r="U108" s="555"/>
      <c r="V108" s="555"/>
      <c r="W108" s="555"/>
    </row>
    <row r="109" spans="1:23" ht="15.75" customHeight="1" x14ac:dyDescent="0.25">
      <c r="A109" s="82"/>
      <c r="C109" s="343"/>
      <c r="D109" s="343"/>
      <c r="E109" s="343"/>
      <c r="F109" s="343"/>
      <c r="G109" s="343"/>
      <c r="H109" s="343"/>
      <c r="I109" s="343"/>
      <c r="J109" s="343"/>
      <c r="K109" s="343"/>
      <c r="L109" s="343"/>
      <c r="M109" s="343"/>
      <c r="N109" s="343"/>
      <c r="O109" s="343"/>
      <c r="P109" s="343"/>
      <c r="Q109" s="343"/>
      <c r="R109" s="343"/>
      <c r="S109" s="343"/>
      <c r="T109" s="343"/>
      <c r="U109" s="343"/>
      <c r="V109" s="343"/>
      <c r="W109" s="343"/>
    </row>
    <row r="110" spans="1:23" ht="15.75" customHeight="1" x14ac:dyDescent="0.25">
      <c r="A110" s="82"/>
      <c r="C110" s="343"/>
      <c r="D110" s="343"/>
      <c r="E110" s="343"/>
      <c r="F110" s="343"/>
      <c r="G110" s="343"/>
      <c r="H110" s="343"/>
      <c r="I110" s="343"/>
      <c r="J110" s="343"/>
      <c r="K110" s="343"/>
      <c r="L110" s="343"/>
      <c r="M110" s="343"/>
      <c r="N110" s="343"/>
      <c r="O110" s="343"/>
      <c r="P110" s="343"/>
      <c r="Q110" s="343"/>
      <c r="R110" s="343"/>
      <c r="S110" s="343"/>
      <c r="T110" s="343"/>
      <c r="U110" s="343"/>
      <c r="V110" s="343"/>
      <c r="W110" s="343"/>
    </row>
    <row r="111" spans="1:23" ht="15.75" customHeight="1" x14ac:dyDescent="0.25">
      <c r="A111" s="82"/>
      <c r="C111" s="343"/>
      <c r="D111" s="343"/>
      <c r="E111" s="343"/>
      <c r="F111" s="343"/>
      <c r="G111" s="343"/>
      <c r="H111" s="343"/>
      <c r="I111" s="343"/>
      <c r="J111" s="343"/>
      <c r="K111" s="343"/>
      <c r="L111" s="343"/>
      <c r="M111" s="343"/>
      <c r="N111" s="343"/>
      <c r="O111" s="343"/>
      <c r="P111" s="343"/>
      <c r="Q111" s="343"/>
      <c r="R111" s="343"/>
      <c r="S111" s="343"/>
      <c r="T111" s="343"/>
      <c r="U111" s="343"/>
      <c r="V111" s="343"/>
      <c r="W111" s="343"/>
    </row>
    <row r="112" spans="1:23" ht="15.75" customHeight="1" x14ac:dyDescent="0.25">
      <c r="A112" s="82"/>
      <c r="C112" s="343"/>
      <c r="D112" s="343"/>
      <c r="E112" s="343"/>
      <c r="F112" s="343"/>
      <c r="G112" s="343"/>
      <c r="H112" s="343"/>
      <c r="I112" s="343"/>
      <c r="J112" s="343"/>
      <c r="K112" s="343"/>
      <c r="L112" s="343"/>
      <c r="M112" s="343"/>
      <c r="N112" s="343"/>
      <c r="O112" s="343"/>
      <c r="P112" s="343"/>
      <c r="Q112" s="343"/>
      <c r="R112" s="343"/>
      <c r="S112" s="343"/>
      <c r="T112" s="343"/>
      <c r="U112" s="343"/>
      <c r="V112" s="343"/>
      <c r="W112" s="343"/>
    </row>
    <row r="113" spans="1:23" ht="15.75" customHeight="1" x14ac:dyDescent="0.25">
      <c r="A113" s="82"/>
      <c r="C113" s="343"/>
      <c r="D113" s="343"/>
      <c r="E113" s="343"/>
      <c r="F113" s="343"/>
      <c r="G113" s="343"/>
      <c r="H113" s="343"/>
      <c r="I113" s="343"/>
      <c r="J113" s="343"/>
      <c r="K113" s="343"/>
      <c r="L113" s="343"/>
      <c r="M113" s="343"/>
      <c r="N113" s="343"/>
      <c r="O113" s="343"/>
      <c r="P113" s="343"/>
      <c r="Q113" s="343"/>
      <c r="R113" s="343"/>
      <c r="S113" s="343"/>
      <c r="T113" s="343"/>
      <c r="U113" s="343"/>
      <c r="V113" s="343"/>
      <c r="W113" s="343"/>
    </row>
    <row r="114" spans="1:23" ht="15.75" customHeight="1" x14ac:dyDescent="0.25">
      <c r="A114" s="82"/>
      <c r="C114" s="343"/>
      <c r="D114" s="343"/>
      <c r="E114" s="343"/>
      <c r="F114" s="343"/>
      <c r="G114" s="343"/>
      <c r="H114" s="343"/>
      <c r="I114" s="343"/>
      <c r="J114" s="343"/>
      <c r="K114" s="343"/>
      <c r="L114" s="343"/>
      <c r="M114" s="343"/>
      <c r="N114" s="343"/>
      <c r="O114" s="343"/>
      <c r="P114" s="343"/>
      <c r="Q114" s="343"/>
      <c r="R114" s="343"/>
      <c r="S114" s="343"/>
      <c r="T114" s="343"/>
      <c r="U114" s="343"/>
      <c r="V114" s="343"/>
      <c r="W114" s="343"/>
    </row>
    <row r="115" spans="1:23" ht="15.75" customHeight="1" x14ac:dyDescent="0.25">
      <c r="A115" s="82"/>
      <c r="C115" s="343"/>
      <c r="D115" s="343"/>
      <c r="E115" s="343"/>
      <c r="F115" s="343"/>
      <c r="G115" s="343"/>
      <c r="H115" s="343"/>
      <c r="I115" s="343"/>
      <c r="J115" s="343"/>
      <c r="K115" s="343"/>
      <c r="L115" s="343"/>
      <c r="M115" s="343"/>
      <c r="N115" s="343"/>
      <c r="O115" s="343"/>
      <c r="P115" s="343"/>
      <c r="Q115" s="343"/>
      <c r="R115" s="343"/>
      <c r="S115" s="343"/>
      <c r="T115" s="343"/>
      <c r="U115" s="343"/>
      <c r="V115" s="343"/>
      <c r="W115" s="343"/>
    </row>
    <row r="116" spans="1:23" ht="15.75" customHeight="1" x14ac:dyDescent="0.25">
      <c r="A116" s="82"/>
    </row>
    <row r="117" spans="1:23" ht="15.75" customHeight="1" x14ac:dyDescent="0.25">
      <c r="A117" s="82" t="s">
        <v>600</v>
      </c>
      <c r="C117" s="549">
        <f>L32</f>
        <v>0</v>
      </c>
      <c r="D117" s="550"/>
      <c r="E117" s="550"/>
      <c r="F117" s="550"/>
      <c r="G117" s="550"/>
      <c r="H117" s="550"/>
      <c r="I117" s="550"/>
      <c r="J117" s="550"/>
      <c r="K117" s="550"/>
      <c r="L117" s="550"/>
      <c r="M117" s="550"/>
      <c r="N117" s="550"/>
      <c r="O117" s="550"/>
      <c r="P117" s="550"/>
      <c r="Q117" s="550"/>
      <c r="R117" s="550"/>
      <c r="S117" s="550"/>
      <c r="T117" s="550"/>
      <c r="U117" s="550"/>
      <c r="V117" s="550"/>
      <c r="W117" s="550"/>
    </row>
  </sheetData>
  <sheetProtection algorithmName="SHA-512" hashValue="DNLXK41Fo+QDTwA+53Iq0VzDNfkY8OEjQLjtshucvxJIqnSYtlqerB3px7p1cftYXR3fIxq8T/dz4XBnG9Z+UQ==" saltValue="fWZF3DCeaWYTOH9vVCzgdQ==" spinCount="100000" sheet="1" selectLockedCells="1"/>
  <dataConsolidate/>
  <mergeCells count="108">
    <mergeCell ref="B1:AU1"/>
    <mergeCell ref="H20:W20"/>
    <mergeCell ref="J22:W22"/>
    <mergeCell ref="H24:W24"/>
    <mergeCell ref="E28:W28"/>
    <mergeCell ref="AO28:AT28"/>
    <mergeCell ref="J38:L38"/>
    <mergeCell ref="N30:P30"/>
    <mergeCell ref="R36:V36"/>
    <mergeCell ref="N38:O38"/>
    <mergeCell ref="C34:R34"/>
    <mergeCell ref="C30:E30"/>
    <mergeCell ref="G30:I30"/>
    <mergeCell ref="Q30:R30"/>
    <mergeCell ref="Z38:AD38"/>
    <mergeCell ref="B2:AU2"/>
    <mergeCell ref="AE38:AF38"/>
    <mergeCell ref="Z16:AS16"/>
    <mergeCell ref="Z22:AC22"/>
    <mergeCell ref="AE22:AJ22"/>
    <mergeCell ref="B4:AU4"/>
    <mergeCell ref="AO34:AS34"/>
    <mergeCell ref="AA34:AE34"/>
    <mergeCell ref="AG34:AM34"/>
    <mergeCell ref="AM6:AR6"/>
    <mergeCell ref="D6:AL6"/>
    <mergeCell ref="Z18:AC18"/>
    <mergeCell ref="AE18:AG18"/>
    <mergeCell ref="AI18:AN18"/>
    <mergeCell ref="AH26:AK26"/>
    <mergeCell ref="AH28:AK28"/>
    <mergeCell ref="AM28:AN28"/>
    <mergeCell ref="C8:AS8"/>
    <mergeCell ref="C12:V12"/>
    <mergeCell ref="Z12:AS12"/>
    <mergeCell ref="C26:V26"/>
    <mergeCell ref="C14:V14"/>
    <mergeCell ref="Z14:AS14"/>
    <mergeCell ref="C16:I16"/>
    <mergeCell ref="B10:AU10"/>
    <mergeCell ref="C28:D28"/>
    <mergeCell ref="AA26:AF26"/>
    <mergeCell ref="AA28:AF28"/>
    <mergeCell ref="Z24:AG24"/>
    <mergeCell ref="AK23:AS24"/>
    <mergeCell ref="J16:W16"/>
    <mergeCell ref="L18:W18"/>
    <mergeCell ref="C20:G20"/>
    <mergeCell ref="C18:K18"/>
    <mergeCell ref="B59:Z59"/>
    <mergeCell ref="D44:I44"/>
    <mergeCell ref="Q42:V42"/>
    <mergeCell ref="D36:H36"/>
    <mergeCell ref="D38:H38"/>
    <mergeCell ref="J30:K30"/>
    <mergeCell ref="AL22:AM22"/>
    <mergeCell ref="Z20:AS20"/>
    <mergeCell ref="AK44:AL44"/>
    <mergeCell ref="Z42:AD42"/>
    <mergeCell ref="AM26:AS26"/>
    <mergeCell ref="AO56:AS56"/>
    <mergeCell ref="J36:P36"/>
    <mergeCell ref="AO36:AS36"/>
    <mergeCell ref="Z32:AS32"/>
    <mergeCell ref="AA40:AF40"/>
    <mergeCell ref="AO54:AU54"/>
    <mergeCell ref="Z53:AS53"/>
    <mergeCell ref="AH48:AJ48"/>
    <mergeCell ref="AL48:AN48"/>
    <mergeCell ref="Z50:AS50"/>
    <mergeCell ref="Z55:AS55"/>
    <mergeCell ref="D42:I42"/>
    <mergeCell ref="AH40:AJ40"/>
    <mergeCell ref="AA36:AE36"/>
    <mergeCell ref="AG36:AM36"/>
    <mergeCell ref="C24:G24"/>
    <mergeCell ref="AN22:AT22"/>
    <mergeCell ref="C53:V53"/>
    <mergeCell ref="C108:W108"/>
    <mergeCell ref="C106:W106"/>
    <mergeCell ref="C100:W100"/>
    <mergeCell ref="C102:W102"/>
    <mergeCell ref="C104:W104"/>
    <mergeCell ref="C22:I22"/>
    <mergeCell ref="P38:W38"/>
    <mergeCell ref="P44:V44"/>
    <mergeCell ref="C32:K32"/>
    <mergeCell ref="L32:M32"/>
    <mergeCell ref="AL40:AP40"/>
    <mergeCell ref="C40:V40"/>
    <mergeCell ref="D54:V54"/>
    <mergeCell ref="D55:V55"/>
    <mergeCell ref="C48:W50"/>
    <mergeCell ref="Z46:AS47"/>
    <mergeCell ref="C117:W117"/>
    <mergeCell ref="AF42:AH42"/>
    <mergeCell ref="AK42:AL42"/>
    <mergeCell ref="K44:O44"/>
    <mergeCell ref="AF44:AI44"/>
    <mergeCell ref="Z44:AD44"/>
    <mergeCell ref="K42:O42"/>
    <mergeCell ref="B61:Z61"/>
    <mergeCell ref="D56:V56"/>
    <mergeCell ref="Z56:AN56"/>
    <mergeCell ref="AA59:AD59"/>
    <mergeCell ref="AA61:AD61"/>
    <mergeCell ref="C47:V47"/>
    <mergeCell ref="Z54:AN54"/>
  </mergeCells>
  <conditionalFormatting sqref="B4:AU4">
    <cfRule type="expression" dxfId="49" priority="5">
      <formula>$B$4=""</formula>
    </cfRule>
  </conditionalFormatting>
  <conditionalFormatting sqref="B8:AU15 B16:J16 B18:L18 X18:AU18 B20:H20 B22:J22 X22:AN22 B24:H24 B25:AU27 X28:AO28 B29:AU31 B33:AU37 B38:P38 X38:AU38 B39:AU43 W44:AU45 B48:C48 X48:AU50 X16:AU16 B17:AU17 B19:AU19 X20:AU20 B21:AU21 AU22:AU24 B23:AK23 AT23:AT24 X24:Z24 AH24:AJ24 B28:E28 AU28 B32:C32 L32 N32:AU32 B44:P44 B45:V45 B46:Z46 AT46:AU47 B47:Y47 B49:B50 B51:AU54 B55:Z55 AT55:AU55 B56:AU61">
    <cfRule type="expression" dxfId="48" priority="4">
      <formula>$B$4="Vous devez avoir rempli au moins la Section 1, 2 et 3 avant tout"</formula>
    </cfRule>
  </conditionalFormatting>
  <conditionalFormatting sqref="B10:AU10">
    <cfRule type="expression" dxfId="47" priority="3">
      <formula>$B$10="Ce formulaire ne vous concerne pas"</formula>
    </cfRule>
  </conditionalFormatting>
  <conditionalFormatting sqref="B58:AU61">
    <cfRule type="expression" dxfId="46" priority="1">
      <formula>$B$10="Ce formulaire ne vous concerne pas"</formula>
    </cfRule>
  </conditionalFormatting>
  <conditionalFormatting sqref="J16 L18 AD18 H20 J22 AD22 AK22 AN22 H24 Z26 AG26 AL26 Z28 AG28 AL28 AO28 G30:I30 N30:P30 Z34 AF34 AN34 C36 I36 Q36 Z36 AF36 AN36 C38 I38 M38 P38 AE38:AF38 Z40 AG40 AK40 J42 P42 AE42 AJ42 AE44 AJ44 C48 AG48 AK48">
    <cfRule type="expression" dxfId="45" priority="2">
      <formula>$B$10="Ce formulaire ne vous concerne pas"</formula>
    </cfRule>
  </conditionalFormatting>
  <dataValidations count="1">
    <dataValidation allowBlank="1" showInputMessage="1" showErrorMessage="1" prompt="Veuillez inscrie un &quot;X&quot; pour choisir cette option" sqref="C42" xr:uid="{37BCF330-6D37-4474-A96D-FC9F057DDD4B}"/>
  </dataValidations>
  <hyperlinks>
    <hyperlink ref="AA59:AD59" location="'Bon de commande'!A1" display="cliquez ici" xr:uid="{409AED68-3481-4147-AA09-202CF12CEE61}"/>
    <hyperlink ref="AA61:AD61" location="'Instructions Finales'!A1" display="cliquez ici" xr:uid="{4F6DE2AB-B73D-47F1-9710-8FF9A51F01BB}"/>
    <hyperlink ref="AM6:AR6" location="'Formulaire unique'!A32" display="EN CLIQUANT ICI" xr:uid="{FF6FDB60-809E-4BC3-9F3A-77CE58B88DC6}"/>
  </hyperlinks>
  <printOptions horizontalCentered="1" verticalCentered="1"/>
  <pageMargins left="0.11811023622047245" right="0.11811023622047245" top="0.11811023622047245" bottom="0.11811023622047245" header="0" footer="0"/>
  <pageSetup paperSize="5" orientation="landscape" r:id="rId1"/>
  <ignoredErrors>
    <ignoredError sqref="C48 AD18"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25C74-0DF4-4231-9DB7-1765F0B49245}">
  <sheetPr>
    <tabColor theme="9" tint="0.59999389629810485"/>
  </sheetPr>
  <dimension ref="A1:O20"/>
  <sheetViews>
    <sheetView showGridLines="0" workbookViewId="0"/>
  </sheetViews>
  <sheetFormatPr baseColWidth="10" defaultRowHeight="15.75" customHeight="1" x14ac:dyDescent="0.25"/>
  <cols>
    <col min="1" max="1" width="11.42578125" style="5"/>
    <col min="2" max="2" width="13" style="5" customWidth="1"/>
    <col min="3" max="16384" width="11.42578125" style="5"/>
  </cols>
  <sheetData>
    <row r="1" spans="1:15" ht="29.25" customHeight="1" x14ac:dyDescent="0.25">
      <c r="A1" s="193"/>
      <c r="B1" s="583" t="s">
        <v>470</v>
      </c>
      <c r="C1" s="583"/>
      <c r="D1" s="583"/>
      <c r="E1" s="583"/>
      <c r="F1" s="583"/>
      <c r="G1" s="583"/>
      <c r="H1" s="583"/>
      <c r="I1" s="583"/>
      <c r="J1" s="583"/>
      <c r="K1" s="583"/>
      <c r="L1" s="583"/>
      <c r="M1" s="583"/>
    </row>
    <row r="2" spans="1:15" s="169" customFormat="1" ht="7.5" customHeight="1" x14ac:dyDescent="0.25">
      <c r="B2" s="195"/>
    </row>
    <row r="3" spans="1:15" s="169" customFormat="1" ht="15.75" customHeight="1" x14ac:dyDescent="0.25">
      <c r="B3" s="584" t="s">
        <v>502</v>
      </c>
      <c r="C3" s="584"/>
      <c r="D3" s="584"/>
      <c r="E3" s="584"/>
      <c r="F3" s="584"/>
      <c r="G3" s="584"/>
      <c r="H3" s="584"/>
      <c r="I3" s="584"/>
      <c r="J3" s="584"/>
      <c r="K3" s="584"/>
      <c r="L3" s="584"/>
      <c r="M3" s="584"/>
    </row>
    <row r="4" spans="1:15" s="169" customFormat="1" ht="15.75" customHeight="1" x14ac:dyDescent="0.25">
      <c r="B4" s="584" t="s">
        <v>503</v>
      </c>
      <c r="C4" s="584"/>
      <c r="D4" s="584"/>
      <c r="E4" s="584"/>
      <c r="F4" s="584"/>
      <c r="G4" s="584"/>
      <c r="H4" s="584"/>
      <c r="I4" s="584"/>
      <c r="J4" s="584"/>
      <c r="K4" s="584"/>
      <c r="L4" s="584"/>
      <c r="M4" s="584"/>
    </row>
    <row r="5" spans="1:15" s="169" customFormat="1" ht="15.75" customHeight="1" x14ac:dyDescent="0.25">
      <c r="B5" s="585" t="s">
        <v>504</v>
      </c>
      <c r="C5" s="585"/>
      <c r="D5" s="585"/>
      <c r="E5" s="585"/>
      <c r="F5" s="585"/>
      <c r="G5" s="585"/>
      <c r="H5" s="585"/>
      <c r="I5" s="585"/>
      <c r="J5" s="585"/>
      <c r="K5" s="585"/>
      <c r="L5" s="585"/>
      <c r="M5" s="585"/>
    </row>
    <row r="6" spans="1:15" s="169" customFormat="1" ht="15.75" customHeight="1" x14ac:dyDescent="0.25">
      <c r="A6" s="310"/>
      <c r="B6" s="584" t="s">
        <v>505</v>
      </c>
      <c r="C6" s="584"/>
      <c r="D6" s="584"/>
      <c r="E6" s="584"/>
      <c r="F6" s="586" t="s">
        <v>78</v>
      </c>
      <c r="G6" s="586"/>
      <c r="H6" s="586"/>
      <c r="I6" s="586"/>
      <c r="J6" s="586"/>
      <c r="K6" s="586"/>
      <c r="L6" s="586"/>
      <c r="M6" s="586"/>
    </row>
    <row r="7" spans="1:15" s="169" customFormat="1" ht="6.75" customHeight="1" x14ac:dyDescent="0.25">
      <c r="B7" s="195"/>
    </row>
    <row r="8" spans="1:15" ht="20.25" customHeight="1" x14ac:dyDescent="0.25">
      <c r="B8" s="582" t="s">
        <v>447</v>
      </c>
      <c r="C8" s="582"/>
      <c r="D8" s="582"/>
      <c r="E8" s="582"/>
      <c r="F8" s="582"/>
      <c r="G8" s="582"/>
      <c r="H8" s="582"/>
      <c r="I8" s="582"/>
      <c r="J8" s="582"/>
      <c r="K8" s="582"/>
      <c r="L8" s="582"/>
      <c r="M8" s="582"/>
      <c r="N8" s="582"/>
      <c r="O8" s="582"/>
    </row>
    <row r="9" spans="1:15" ht="4.5" customHeight="1" x14ac:dyDescent="0.25">
      <c r="B9" s="587"/>
      <c r="C9" s="587"/>
      <c r="D9" s="587"/>
      <c r="E9" s="587"/>
      <c r="F9" s="587"/>
      <c r="G9" s="587"/>
      <c r="H9" s="587"/>
      <c r="I9" s="587"/>
      <c r="J9" s="587"/>
      <c r="K9" s="587"/>
      <c r="L9" s="587"/>
      <c r="M9" s="587"/>
      <c r="N9" s="587"/>
      <c r="O9" s="587"/>
    </row>
    <row r="10" spans="1:15" ht="24" customHeight="1" x14ac:dyDescent="0.25">
      <c r="B10" s="581" t="str">
        <f>IF('Matrices Formulaires'!A221="oui","agecar@uqar.ca; agecar.instances@gmail.com; communautaire@uqar.ca","agecar@uqar.ca; agecar.instances@gmail.com")</f>
        <v>agecar@uqar.ca; agecar.instances@gmail.com</v>
      </c>
      <c r="C10" s="581"/>
      <c r="D10" s="581"/>
      <c r="E10" s="581"/>
      <c r="F10" s="581"/>
      <c r="G10" s="581"/>
      <c r="H10" s="581"/>
      <c r="I10" s="581"/>
      <c r="J10" s="581"/>
      <c r="K10" s="581"/>
      <c r="L10" s="581"/>
      <c r="M10" s="581"/>
      <c r="N10" s="581"/>
    </row>
    <row r="11" spans="1:15" ht="9" customHeight="1" x14ac:dyDescent="0.25"/>
    <row r="12" spans="1:15" ht="24" customHeight="1" x14ac:dyDescent="0.25">
      <c r="B12" s="580" t="s">
        <v>525</v>
      </c>
      <c r="C12" s="580"/>
      <c r="D12" s="580"/>
      <c r="E12" s="580"/>
      <c r="F12" s="580"/>
      <c r="G12" s="580"/>
      <c r="H12" s="580"/>
      <c r="I12" s="580"/>
      <c r="J12" s="580"/>
      <c r="K12" s="580"/>
      <c r="L12" s="580"/>
      <c r="M12" s="580"/>
      <c r="N12" s="580"/>
    </row>
    <row r="13" spans="1:15" ht="9" customHeight="1" x14ac:dyDescent="0.25"/>
    <row r="14" spans="1:15" ht="15.75" customHeight="1" x14ac:dyDescent="0.25">
      <c r="B14" s="65" t="s">
        <v>448</v>
      </c>
    </row>
    <row r="15" spans="1:15" ht="10.5" customHeight="1" x14ac:dyDescent="0.25"/>
    <row r="16" spans="1:15" ht="18" customHeight="1" x14ac:dyDescent="0.25">
      <c r="B16" s="196" t="s">
        <v>449</v>
      </c>
      <c r="C16" s="194" t="s">
        <v>450</v>
      </c>
    </row>
    <row r="17" spans="1:3" ht="12" customHeight="1" x14ac:dyDescent="0.25"/>
    <row r="18" spans="1:3" s="194" customFormat="1" ht="18" customHeight="1" x14ac:dyDescent="0.25">
      <c r="A18" s="204" t="str">
        <f>IF(OR('Formulaire unique'!Y74="non",'Formulaire unique'!Y74="",'Formulaire unique'!AA63="oui"),"non","oui")</f>
        <v>non</v>
      </c>
      <c r="B18" s="196" t="s">
        <v>449</v>
      </c>
      <c r="C18" s="194" t="s">
        <v>452</v>
      </c>
    </row>
    <row r="19" spans="1:3" ht="12" customHeight="1" x14ac:dyDescent="0.25"/>
    <row r="20" spans="1:3" s="194" customFormat="1" ht="18" customHeight="1" x14ac:dyDescent="0.25">
      <c r="A20" s="204" t="str">
        <f>IF(OR('Formulaire unique'!T72="",'Formulaire unique'!T72="non",'Formulaire unique'!W89="Autre",'Formulaire unique'!AF111="non"),"non","oui")</f>
        <v>non</v>
      </c>
      <c r="B20" s="196" t="s">
        <v>449</v>
      </c>
      <c r="C20" s="194" t="s">
        <v>451</v>
      </c>
    </row>
  </sheetData>
  <sheetProtection algorithmName="SHA-512" hashValue="w2P1GPLakAL48TuxOPiYYs96ObM6qAnJTNdBKEwxYA9E4bb8HrbqGE37evePNej8mPYlHWL3dEVDBjar132eRg==" saltValue="miGn6y0ltz/04YZFexmIpg==" spinCount="100000" sheet="1" selectLockedCells="1"/>
  <mergeCells count="10">
    <mergeCell ref="B12:N12"/>
    <mergeCell ref="B10:N10"/>
    <mergeCell ref="B8:O8"/>
    <mergeCell ref="B1:M1"/>
    <mergeCell ref="B3:M3"/>
    <mergeCell ref="B4:M4"/>
    <mergeCell ref="B5:M5"/>
    <mergeCell ref="B6:E6"/>
    <mergeCell ref="F6:M6"/>
    <mergeCell ref="B9:O9"/>
  </mergeCells>
  <conditionalFormatting sqref="B12 B1:O2 B3:B6 N3:O6 F6 B7:O8 B9 B10:O11 O12 B13:O20">
    <cfRule type="expression" priority="2" stopIfTrue="1">
      <formula>$A$1="12345Age"</formula>
    </cfRule>
  </conditionalFormatting>
  <conditionalFormatting sqref="B18:C18">
    <cfRule type="expression" dxfId="44" priority="4">
      <formula>$A$18="non"</formula>
    </cfRule>
  </conditionalFormatting>
  <conditionalFormatting sqref="B20:C20">
    <cfRule type="expression" dxfId="43" priority="3">
      <formula>$A$20="non"</formula>
    </cfRule>
  </conditionalFormatting>
  <hyperlinks>
    <hyperlink ref="F6" r:id="rId1" xr:uid="{80B93B19-DE1D-4C6A-A7EB-E66B48F197E2}"/>
    <hyperlink ref="B18" location="'Bon de commande'!A1" display="Cliquez ici" xr:uid="{645068EC-90CD-457E-9E68-2329DEF5C3FA}"/>
    <hyperlink ref="B20" location="'Services Communauté Étudiante'!A1" display="Cliquez ici" xr:uid="{137D114D-3E97-4C09-8D4D-AD56BE9EE5EC}"/>
    <hyperlink ref="B16" location="'Formulaire unique'!A32" display="Cliquez ici" xr:uid="{1E6ED4AC-41F9-4611-93EE-23CF3769CFA3}"/>
  </hyperlinks>
  <pageMargins left="0.7" right="0.7" top="0.75" bottom="0.75" header="0.3" footer="0.3"/>
  <pageSetup orientation="portrait" r:id="rId2"/>
  <extLst>
    <ext xmlns:x14="http://schemas.microsoft.com/office/spreadsheetml/2009/9/main" uri="{78C0D931-6437-407d-A8EE-F0AAD7539E65}">
      <x14:conditionalFormattings>
        <x14:conditionalFormatting xmlns:xm="http://schemas.microsoft.com/office/excel/2006/main">
          <x14:cfRule type="expression" priority="6" id="{AA2A0741-49AC-410F-81B5-06988D0AD448}">
            <xm:f>'Gestion du temps'!$A$3="Valide"</xm:f>
            <x14:dxf>
              <font>
                <color theme="0"/>
              </font>
              <fill>
                <patternFill>
                  <bgColor theme="0"/>
                </patternFill>
              </fill>
              <border>
                <left/>
                <right/>
                <top/>
                <bottom/>
                <vertical/>
                <horizontal/>
              </border>
            </x14:dxf>
          </x14:cfRule>
          <xm:sqref>B1:M2 B3:B6 F6</xm:sqref>
        </x14:conditionalFormatting>
        <x14:conditionalFormatting xmlns:xm="http://schemas.microsoft.com/office/excel/2006/main">
          <x14:cfRule type="expression" priority="1" id="{43116AC9-0775-44B2-AA87-7C6698CB3169}">
            <xm:f>'Formulaire unique'!$W$89="Autre"</xm:f>
            <x14:dxf>
              <font>
                <b/>
                <i val="0"/>
                <color theme="0"/>
              </font>
              <fill>
                <patternFill>
                  <bgColor rgb="FFC00000"/>
                </patternFill>
              </fill>
            </x14:dxf>
          </x14:cfRule>
          <xm:sqref>B12:N12</xm:sqref>
        </x14:conditionalFormatting>
        <x14:conditionalFormatting xmlns:xm="http://schemas.microsoft.com/office/excel/2006/main">
          <x14:cfRule type="expression" priority="5" id="{5BE6172E-874D-495C-9E74-EDA16E9F8EA2}">
            <xm:f>'Gestion du temps'!$A$3:$D$3="Formulaire EXPIRÉ ou NON VALIDE"</xm:f>
            <x14:dxf>
              <font>
                <color theme="0"/>
              </font>
              <fill>
                <patternFill>
                  <bgColor theme="0"/>
                </patternFill>
              </fill>
              <border>
                <left/>
                <right/>
                <top/>
                <bottom/>
                <vertical/>
                <horizontal/>
              </border>
            </x14:dxf>
          </x14:cfRule>
          <xm:sqref>B8:O8 B9 B10:O11 B12 O12 B13:O20</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F9F6D-7C12-45F0-AA03-44C48CC593C3}">
  <dimension ref="A3:AN85"/>
  <sheetViews>
    <sheetView topLeftCell="A32" workbookViewId="0">
      <selection activeCell="B34" sqref="B34:AN34"/>
    </sheetView>
  </sheetViews>
  <sheetFormatPr baseColWidth="10" defaultRowHeight="15" x14ac:dyDescent="0.25"/>
  <cols>
    <col min="1" max="1" width="46.5703125" style="3" customWidth="1"/>
  </cols>
  <sheetData>
    <row r="3" spans="1:2" ht="30" customHeight="1" x14ac:dyDescent="0.25">
      <c r="A3" s="23" t="s">
        <v>43</v>
      </c>
    </row>
    <row r="4" spans="1:2" ht="25.5" customHeight="1" x14ac:dyDescent="0.25">
      <c r="A4" s="68" t="s">
        <v>234</v>
      </c>
    </row>
    <row r="5" spans="1:2" ht="15.75" customHeight="1" x14ac:dyDescent="0.25">
      <c r="A5" s="68"/>
      <c r="B5" s="17" t="s">
        <v>442</v>
      </c>
    </row>
    <row r="6" spans="1:2" ht="15.75" customHeight="1" x14ac:dyDescent="0.25">
      <c r="A6" s="68"/>
      <c r="B6" s="16" t="s">
        <v>443</v>
      </c>
    </row>
    <row r="7" spans="1:2" ht="15.75" x14ac:dyDescent="0.25">
      <c r="A7" s="59" t="s">
        <v>48</v>
      </c>
      <c r="B7" s="17" t="s">
        <v>501</v>
      </c>
    </row>
    <row r="8" spans="1:2" ht="15.75" x14ac:dyDescent="0.25">
      <c r="A8" s="59"/>
      <c r="B8" s="17" t="s">
        <v>222</v>
      </c>
    </row>
    <row r="9" spans="1:2" ht="15.75" x14ac:dyDescent="0.25">
      <c r="A9" s="59"/>
      <c r="B9" s="17" t="s">
        <v>105</v>
      </c>
    </row>
    <row r="10" spans="1:2" ht="15.75" x14ac:dyDescent="0.25">
      <c r="A10" s="59"/>
      <c r="B10" s="27" t="s">
        <v>63</v>
      </c>
    </row>
    <row r="11" spans="1:2" ht="15.75" x14ac:dyDescent="0.25">
      <c r="A11" s="59" t="s">
        <v>232</v>
      </c>
      <c r="B11" s="17" t="s">
        <v>501</v>
      </c>
    </row>
    <row r="12" spans="1:2" ht="15.75" x14ac:dyDescent="0.25">
      <c r="A12" s="59"/>
      <c r="B12" s="17" t="s">
        <v>327</v>
      </c>
    </row>
    <row r="13" spans="1:2" ht="15.75" x14ac:dyDescent="0.25">
      <c r="A13" s="59"/>
      <c r="B13" s="17" t="s">
        <v>227</v>
      </c>
    </row>
    <row r="14" spans="1:2" ht="15.75" x14ac:dyDescent="0.25">
      <c r="A14" s="59"/>
      <c r="B14" s="17" t="s">
        <v>269</v>
      </c>
    </row>
    <row r="15" spans="1:2" ht="15.75" x14ac:dyDescent="0.25">
      <c r="A15" s="59"/>
      <c r="B15" s="27" t="s">
        <v>63</v>
      </c>
    </row>
    <row r="16" spans="1:2" ht="15.75" x14ac:dyDescent="0.25">
      <c r="A16" s="59" t="s">
        <v>82</v>
      </c>
      <c r="B16" s="17" t="s">
        <v>230</v>
      </c>
    </row>
    <row r="17" spans="1:2" ht="15.75" x14ac:dyDescent="0.25">
      <c r="A17" s="61"/>
      <c r="B17" s="17" t="s">
        <v>83</v>
      </c>
    </row>
    <row r="18" spans="1:2" ht="15.75" x14ac:dyDescent="0.25">
      <c r="A18" s="59"/>
      <c r="B18" s="17" t="s">
        <v>65</v>
      </c>
    </row>
    <row r="19" spans="1:2" ht="15.75" x14ac:dyDescent="0.25">
      <c r="A19" s="59"/>
      <c r="B19" s="26" t="s">
        <v>86</v>
      </c>
    </row>
    <row r="20" spans="1:2" ht="15.75" x14ac:dyDescent="0.25">
      <c r="A20" s="59"/>
      <c r="B20" s="27" t="s">
        <v>107</v>
      </c>
    </row>
    <row r="21" spans="1:2" ht="15.75" x14ac:dyDescent="0.25">
      <c r="A21" s="59"/>
      <c r="B21" s="26" t="s">
        <v>251</v>
      </c>
    </row>
    <row r="22" spans="1:2" ht="15.75" x14ac:dyDescent="0.25">
      <c r="A22" s="59"/>
      <c r="B22" s="17" t="s">
        <v>501</v>
      </c>
    </row>
    <row r="23" spans="1:2" ht="15.75" x14ac:dyDescent="0.25">
      <c r="A23" s="59"/>
      <c r="B23" s="18" t="s">
        <v>38</v>
      </c>
    </row>
    <row r="24" spans="1:2" ht="15.75" x14ac:dyDescent="0.25">
      <c r="A24" s="59"/>
      <c r="B24" s="18" t="s">
        <v>549</v>
      </c>
    </row>
    <row r="25" spans="1:2" ht="15.75" x14ac:dyDescent="0.25">
      <c r="A25" s="59"/>
      <c r="B25" s="18" t="s">
        <v>548</v>
      </c>
    </row>
    <row r="26" spans="1:2" ht="15.75" x14ac:dyDescent="0.25">
      <c r="A26" s="59"/>
      <c r="B26" s="27" t="s">
        <v>63</v>
      </c>
    </row>
    <row r="27" spans="1:2" ht="15.75" x14ac:dyDescent="0.25">
      <c r="A27" s="59"/>
      <c r="B27" s="18" t="s">
        <v>231</v>
      </c>
    </row>
    <row r="28" spans="1:2" ht="15.75" x14ac:dyDescent="0.25">
      <c r="A28" s="59" t="s">
        <v>235</v>
      </c>
      <c r="B28" s="18" t="s">
        <v>527</v>
      </c>
    </row>
    <row r="29" spans="1:2" ht="15.75" x14ac:dyDescent="0.25">
      <c r="A29" s="59"/>
      <c r="B29" s="18" t="s">
        <v>87</v>
      </c>
    </row>
    <row r="30" spans="1:2" ht="15.75" x14ac:dyDescent="0.25">
      <c r="A30" s="59"/>
      <c r="B30" s="17" t="s">
        <v>501</v>
      </c>
    </row>
    <row r="31" spans="1:2" ht="15.75" x14ac:dyDescent="0.25">
      <c r="A31" s="59"/>
      <c r="B31" s="17" t="s">
        <v>233</v>
      </c>
    </row>
    <row r="32" spans="1:2" ht="15.75" x14ac:dyDescent="0.25">
      <c r="A32" s="59"/>
      <c r="B32" s="17" t="s">
        <v>246</v>
      </c>
    </row>
    <row r="33" spans="1:40" ht="15.75" x14ac:dyDescent="0.25">
      <c r="A33" s="59" t="s">
        <v>241</v>
      </c>
      <c r="B33" s="588" t="s">
        <v>632</v>
      </c>
      <c r="C33" s="588"/>
      <c r="D33" s="588"/>
      <c r="E33" s="588"/>
      <c r="F33" s="588"/>
      <c r="G33" s="588"/>
      <c r="H33" s="588"/>
      <c r="I33" s="588"/>
      <c r="J33" s="588"/>
      <c r="K33" s="588"/>
      <c r="L33" s="588"/>
      <c r="M33" s="588"/>
      <c r="N33" s="588"/>
      <c r="O33" s="588"/>
      <c r="P33" s="588"/>
      <c r="Q33" s="588"/>
      <c r="R33" s="588"/>
      <c r="S33" s="588"/>
      <c r="T33" s="588"/>
      <c r="U33" s="588"/>
      <c r="V33" s="588"/>
      <c r="W33" s="588"/>
      <c r="X33" s="588"/>
      <c r="Y33" s="588"/>
      <c r="Z33" s="588"/>
      <c r="AA33" s="588"/>
      <c r="AB33" s="588"/>
      <c r="AC33" s="588"/>
      <c r="AD33" s="588"/>
      <c r="AE33" s="588"/>
      <c r="AF33" s="588"/>
      <c r="AG33" s="588"/>
      <c r="AH33" s="588"/>
      <c r="AI33" s="588"/>
      <c r="AJ33" s="588"/>
      <c r="AK33" s="588"/>
      <c r="AL33" s="588"/>
      <c r="AM33" s="588"/>
      <c r="AN33" s="588"/>
    </row>
    <row r="34" spans="1:40" ht="15.75" x14ac:dyDescent="0.25">
      <c r="A34" s="59"/>
      <c r="B34" s="588" t="s">
        <v>622</v>
      </c>
      <c r="C34" s="588"/>
      <c r="D34" s="588"/>
      <c r="E34" s="588"/>
      <c r="F34" s="588"/>
      <c r="G34" s="588"/>
      <c r="H34" s="588"/>
      <c r="I34" s="588"/>
      <c r="J34" s="588"/>
      <c r="K34" s="588"/>
      <c r="L34" s="588"/>
      <c r="M34" s="588"/>
      <c r="N34" s="588"/>
      <c r="O34" s="588"/>
      <c r="P34" s="588"/>
      <c r="Q34" s="588"/>
      <c r="R34" s="588"/>
      <c r="S34" s="588"/>
      <c r="T34" s="588"/>
      <c r="U34" s="588"/>
      <c r="V34" s="588"/>
      <c r="W34" s="588"/>
      <c r="X34" s="588"/>
      <c r="Y34" s="588"/>
      <c r="Z34" s="588"/>
      <c r="AA34" s="588"/>
      <c r="AB34" s="588"/>
      <c r="AC34" s="588"/>
      <c r="AD34" s="588"/>
      <c r="AE34" s="588"/>
      <c r="AF34" s="588"/>
      <c r="AG34" s="588"/>
      <c r="AH34" s="588"/>
      <c r="AI34" s="588"/>
      <c r="AJ34" s="588"/>
      <c r="AK34" s="588"/>
      <c r="AL34" s="588"/>
      <c r="AM34" s="588"/>
      <c r="AN34" s="588"/>
    </row>
    <row r="35" spans="1:40" ht="15.75" x14ac:dyDescent="0.25">
      <c r="A35" s="59"/>
      <c r="B35" s="18" t="s">
        <v>218</v>
      </c>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row>
    <row r="36" spans="1:40" ht="15.75" x14ac:dyDescent="0.25">
      <c r="A36" s="59"/>
      <c r="B36" s="588" t="s">
        <v>100</v>
      </c>
      <c r="C36" s="588"/>
      <c r="D36" s="588"/>
      <c r="E36" s="588"/>
      <c r="F36" s="588"/>
      <c r="G36" s="588"/>
      <c r="H36" s="588"/>
      <c r="I36" s="588"/>
      <c r="J36" s="588"/>
      <c r="K36" s="588"/>
      <c r="L36" s="588"/>
      <c r="M36" s="588"/>
      <c r="N36" s="588"/>
      <c r="O36" s="588"/>
      <c r="P36" s="588"/>
      <c r="Q36" s="588"/>
      <c r="R36" s="588"/>
      <c r="S36" s="588"/>
      <c r="T36" s="588"/>
      <c r="U36" s="588"/>
      <c r="V36" s="588"/>
      <c r="W36" s="588"/>
      <c r="X36" s="588"/>
      <c r="Y36" s="588"/>
      <c r="Z36" s="588"/>
      <c r="AA36" s="588"/>
      <c r="AB36" s="588"/>
      <c r="AC36" s="588"/>
      <c r="AD36" s="588"/>
      <c r="AE36" s="588"/>
      <c r="AF36" s="588"/>
      <c r="AG36" s="588"/>
      <c r="AH36" s="588"/>
      <c r="AI36" s="588"/>
      <c r="AJ36" s="588"/>
      <c r="AK36" s="588"/>
      <c r="AL36" s="588"/>
      <c r="AM36" s="588"/>
      <c r="AN36" s="588"/>
    </row>
    <row r="37" spans="1:40" ht="15" customHeight="1" x14ac:dyDescent="0.25">
      <c r="A37" s="59"/>
      <c r="B37" s="589" t="s">
        <v>101</v>
      </c>
      <c r="C37" s="589"/>
      <c r="D37" s="589"/>
      <c r="E37" s="589"/>
      <c r="F37" s="589"/>
      <c r="G37" s="589"/>
      <c r="H37" s="589"/>
      <c r="I37" s="589"/>
      <c r="J37" s="589"/>
      <c r="K37" s="589"/>
      <c r="L37" s="589"/>
      <c r="M37" s="589"/>
      <c r="N37" s="589"/>
      <c r="O37" s="589"/>
      <c r="P37" s="589"/>
      <c r="Q37" s="589"/>
      <c r="R37" s="589"/>
      <c r="S37" s="589"/>
      <c r="T37" s="589"/>
      <c r="U37" s="589"/>
      <c r="V37" s="589"/>
      <c r="W37" s="589"/>
      <c r="X37" s="589"/>
      <c r="Y37" s="589"/>
      <c r="Z37" s="589"/>
      <c r="AA37" s="589"/>
      <c r="AB37" s="589"/>
      <c r="AC37" s="589"/>
      <c r="AD37" s="589"/>
      <c r="AE37" s="589"/>
      <c r="AF37" s="589"/>
      <c r="AG37" s="589"/>
      <c r="AH37" s="589"/>
      <c r="AI37" s="589"/>
      <c r="AJ37" s="589"/>
      <c r="AK37" s="589"/>
      <c r="AL37" s="589"/>
      <c r="AM37" s="589"/>
      <c r="AN37" s="589"/>
    </row>
    <row r="38" spans="1:40" ht="15" customHeight="1" x14ac:dyDescent="0.25">
      <c r="A38" s="59"/>
      <c r="B38" s="589"/>
      <c r="C38" s="589"/>
      <c r="D38" s="589"/>
      <c r="E38" s="589"/>
      <c r="F38" s="589"/>
      <c r="G38" s="589"/>
      <c r="H38" s="589"/>
      <c r="I38" s="589"/>
      <c r="J38" s="589"/>
      <c r="K38" s="589"/>
      <c r="L38" s="589"/>
      <c r="M38" s="589"/>
      <c r="N38" s="589"/>
      <c r="O38" s="589"/>
      <c r="P38" s="589"/>
      <c r="Q38" s="589"/>
      <c r="R38" s="589"/>
      <c r="S38" s="589"/>
      <c r="T38" s="589"/>
      <c r="U38" s="589"/>
      <c r="V38" s="589"/>
      <c r="W38" s="589"/>
      <c r="X38" s="589"/>
      <c r="Y38" s="589"/>
      <c r="Z38" s="589"/>
      <c r="AA38" s="589"/>
      <c r="AB38" s="589"/>
      <c r="AC38" s="589"/>
      <c r="AD38" s="589"/>
      <c r="AE38" s="589"/>
      <c r="AF38" s="589"/>
      <c r="AG38" s="589"/>
      <c r="AH38" s="589"/>
      <c r="AI38" s="589"/>
      <c r="AJ38" s="589"/>
      <c r="AK38" s="589"/>
      <c r="AL38" s="589"/>
      <c r="AM38" s="589"/>
      <c r="AN38" s="589"/>
    </row>
    <row r="39" spans="1:40" ht="15" customHeight="1" x14ac:dyDescent="0.25">
      <c r="A39" s="59"/>
      <c r="B39" s="588" t="s">
        <v>106</v>
      </c>
      <c r="C39" s="588"/>
      <c r="D39" s="588"/>
      <c r="E39" s="588"/>
      <c r="F39" s="588"/>
      <c r="G39" s="588"/>
      <c r="H39" s="588"/>
      <c r="I39" s="588"/>
      <c r="J39" s="588"/>
      <c r="K39" s="588"/>
      <c r="L39" s="588"/>
      <c r="M39" s="588"/>
      <c r="N39" s="588"/>
      <c r="O39" s="588"/>
      <c r="P39" s="588"/>
      <c r="Q39" s="588"/>
      <c r="R39" s="588"/>
      <c r="S39" s="588"/>
      <c r="T39" s="588"/>
      <c r="U39" s="588"/>
      <c r="V39" s="588"/>
      <c r="W39" s="588"/>
      <c r="X39" s="588"/>
      <c r="Y39" s="588"/>
      <c r="Z39" s="588"/>
      <c r="AA39" s="588"/>
      <c r="AB39" s="588"/>
      <c r="AC39" s="588"/>
      <c r="AD39" s="588"/>
      <c r="AE39" s="588"/>
      <c r="AF39" s="588"/>
      <c r="AG39" s="588"/>
      <c r="AH39" s="588"/>
      <c r="AI39" s="588"/>
      <c r="AJ39" s="588"/>
      <c r="AK39" s="588"/>
      <c r="AL39" s="588"/>
      <c r="AM39" s="588"/>
      <c r="AN39" s="588"/>
    </row>
    <row r="40" spans="1:40" ht="15" customHeight="1" x14ac:dyDescent="0.25">
      <c r="A40" s="59"/>
      <c r="B40" s="17" t="s">
        <v>501</v>
      </c>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row>
    <row r="41" spans="1:40" ht="15" customHeight="1" x14ac:dyDescent="0.25">
      <c r="A41" s="59"/>
      <c r="B41" s="18" t="s">
        <v>246</v>
      </c>
      <c r="C41" s="18"/>
      <c r="D41" s="18"/>
      <c r="E41" s="18"/>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row>
    <row r="42" spans="1:40" ht="15" customHeight="1" x14ac:dyDescent="0.25">
      <c r="A42" s="59" t="s">
        <v>247</v>
      </c>
      <c r="B42" s="17" t="s">
        <v>226</v>
      </c>
      <c r="C42" s="18"/>
      <c r="D42" s="18"/>
      <c r="E42" s="18"/>
      <c r="F42" s="18"/>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AK42" s="18"/>
      <c r="AL42" s="18"/>
      <c r="AM42" s="18"/>
      <c r="AN42" s="18"/>
    </row>
    <row r="43" spans="1:40" ht="15" customHeight="1" x14ac:dyDescent="0.25">
      <c r="A43" s="59"/>
      <c r="B43" s="27" t="s">
        <v>63</v>
      </c>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18"/>
    </row>
    <row r="44" spans="1:40" ht="15" customHeight="1" x14ac:dyDescent="0.25">
      <c r="A44" s="59"/>
      <c r="B44" s="18" t="s">
        <v>249</v>
      </c>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18"/>
    </row>
    <row r="45" spans="1:40" ht="15" customHeight="1" x14ac:dyDescent="0.25">
      <c r="A45" s="59"/>
      <c r="B45" s="27" t="s">
        <v>250</v>
      </c>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18"/>
    </row>
    <row r="46" spans="1:40" ht="15" customHeight="1" x14ac:dyDescent="0.25">
      <c r="A46" s="59"/>
      <c r="B46" s="18" t="s">
        <v>208</v>
      </c>
      <c r="C46" s="18"/>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18"/>
    </row>
    <row r="47" spans="1:40" ht="15" customHeight="1" x14ac:dyDescent="0.25">
      <c r="A47" s="59"/>
      <c r="B47" s="18" t="s">
        <v>326</v>
      </c>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row>
    <row r="48" spans="1:40" ht="15" customHeight="1" x14ac:dyDescent="0.25">
      <c r="A48" s="59" t="s">
        <v>253</v>
      </c>
      <c r="B48" s="17" t="s">
        <v>269</v>
      </c>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row>
    <row r="49" spans="1:40" ht="15" customHeight="1" x14ac:dyDescent="0.25">
      <c r="A49" s="59"/>
      <c r="B49" s="27" t="s">
        <v>63</v>
      </c>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row>
    <row r="50" spans="1:40" ht="15" customHeight="1" x14ac:dyDescent="0.25">
      <c r="A50" s="59"/>
      <c r="B50" s="17" t="s">
        <v>325</v>
      </c>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row>
    <row r="51" spans="1:40" ht="15" customHeight="1" x14ac:dyDescent="0.25">
      <c r="A51" s="59"/>
      <c r="B51" s="17" t="s">
        <v>474</v>
      </c>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row>
    <row r="52" spans="1:40" ht="15" customHeight="1" x14ac:dyDescent="0.25">
      <c r="A52" s="59"/>
      <c r="B52" s="27" t="s">
        <v>63</v>
      </c>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row>
    <row r="53" spans="1:40" ht="15" customHeight="1" x14ac:dyDescent="0.25">
      <c r="A53" s="59"/>
      <c r="B53" s="27" t="s">
        <v>250</v>
      </c>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row>
    <row r="54" spans="1:40" ht="15" customHeight="1" x14ac:dyDescent="0.25">
      <c r="A54" s="59"/>
      <c r="B54" s="18" t="s">
        <v>249</v>
      </c>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18"/>
    </row>
    <row r="55" spans="1:40" ht="15" customHeight="1" x14ac:dyDescent="0.25">
      <c r="A55" s="59"/>
      <c r="B55" s="27" t="s">
        <v>250</v>
      </c>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row>
    <row r="56" spans="1:40" ht="25.5" customHeight="1" x14ac:dyDescent="0.25">
      <c r="A56" s="67" t="s">
        <v>255</v>
      </c>
      <c r="B56" s="27"/>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18"/>
    </row>
    <row r="57" spans="1:40" ht="16.5" customHeight="1" x14ac:dyDescent="0.25">
      <c r="A57" s="67"/>
      <c r="B57" s="169" t="s">
        <v>453</v>
      </c>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18"/>
    </row>
    <row r="58" spans="1:40" ht="16.5" customHeight="1" x14ac:dyDescent="0.25">
      <c r="A58" s="67"/>
      <c r="B58" s="169" t="s">
        <v>473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row>
    <row r="59" spans="1:40" ht="15" customHeight="1" x14ac:dyDescent="0.25">
      <c r="A59" s="62" t="s">
        <v>232</v>
      </c>
      <c r="B59" s="18" t="s">
        <v>87</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row>
    <row r="60" spans="1:40" ht="15" customHeight="1" x14ac:dyDescent="0.25">
      <c r="A60" s="62"/>
      <c r="B60" s="17" t="s">
        <v>501</v>
      </c>
      <c r="C60" s="18"/>
      <c r="D60" s="18"/>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row>
    <row r="61" spans="1:40" ht="15" customHeight="1" x14ac:dyDescent="0.25">
      <c r="A61" s="62"/>
      <c r="B61" s="17" t="s">
        <v>227</v>
      </c>
      <c r="C61" s="18"/>
      <c r="D61" s="18"/>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row>
    <row r="62" spans="1:40" ht="15" customHeight="1" x14ac:dyDescent="0.25">
      <c r="A62" s="62"/>
      <c r="B62" s="17" t="s">
        <v>38</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row>
    <row r="63" spans="1:40" ht="15" customHeight="1" x14ac:dyDescent="0.25">
      <c r="A63" s="62" t="s">
        <v>82</v>
      </c>
      <c r="B63" s="588" t="s">
        <v>99</v>
      </c>
      <c r="C63" s="588"/>
      <c r="D63" s="588"/>
      <c r="E63" s="588"/>
      <c r="F63" s="588"/>
      <c r="G63" s="588"/>
      <c r="H63" s="588"/>
      <c r="I63" s="588"/>
      <c r="J63" s="588"/>
      <c r="K63" s="588"/>
      <c r="L63" s="588"/>
      <c r="M63" s="588"/>
      <c r="N63" s="588"/>
      <c r="O63" s="588"/>
      <c r="P63" s="588"/>
      <c r="Q63" s="588"/>
      <c r="R63" s="588"/>
      <c r="S63" s="588"/>
      <c r="T63" s="588"/>
      <c r="U63" s="588"/>
      <c r="V63" s="588"/>
      <c r="W63" s="588"/>
      <c r="X63" s="588"/>
      <c r="Y63" s="588"/>
      <c r="Z63" s="588"/>
      <c r="AA63" s="588"/>
      <c r="AB63" s="588"/>
      <c r="AC63" s="588"/>
      <c r="AD63" s="588"/>
      <c r="AE63" s="588"/>
      <c r="AF63" s="588"/>
      <c r="AG63" s="588"/>
      <c r="AH63" s="588"/>
      <c r="AI63" s="588"/>
      <c r="AJ63" s="588"/>
      <c r="AK63" s="588"/>
      <c r="AL63" s="588"/>
      <c r="AM63" s="588"/>
      <c r="AN63" s="588"/>
    </row>
    <row r="64" spans="1:40" ht="15" customHeight="1" x14ac:dyDescent="0.25">
      <c r="A64" s="62"/>
      <c r="B64" s="588" t="s">
        <v>622</v>
      </c>
      <c r="C64" s="588"/>
      <c r="D64" s="588"/>
      <c r="E64" s="588"/>
      <c r="F64" s="588"/>
      <c r="G64" s="588"/>
      <c r="H64" s="588"/>
      <c r="I64" s="588"/>
      <c r="J64" s="588"/>
      <c r="K64" s="588"/>
      <c r="L64" s="588"/>
      <c r="M64" s="588"/>
      <c r="N64" s="588"/>
      <c r="O64" s="588"/>
      <c r="P64" s="588"/>
      <c r="Q64" s="588"/>
      <c r="R64" s="588"/>
      <c r="S64" s="588"/>
      <c r="T64" s="588"/>
      <c r="U64" s="588"/>
      <c r="V64" s="588"/>
      <c r="W64" s="588"/>
      <c r="X64" s="588"/>
      <c r="Y64" s="588"/>
      <c r="Z64" s="588"/>
      <c r="AA64" s="588"/>
      <c r="AB64" s="588"/>
      <c r="AC64" s="588"/>
      <c r="AD64" s="588"/>
      <c r="AE64" s="588"/>
      <c r="AF64" s="588"/>
      <c r="AG64" s="588"/>
      <c r="AH64" s="588"/>
      <c r="AI64" s="588"/>
      <c r="AJ64" s="588"/>
      <c r="AK64" s="588"/>
      <c r="AL64" s="588"/>
      <c r="AM64" s="588"/>
      <c r="AN64" s="588"/>
    </row>
    <row r="65" spans="1:40" ht="15" customHeight="1" x14ac:dyDescent="0.25">
      <c r="A65" s="62"/>
      <c r="B65" s="18" t="s">
        <v>218</v>
      </c>
      <c r="C65" s="18"/>
      <c r="D65" s="18"/>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c r="AG65" s="18"/>
      <c r="AH65" s="18"/>
      <c r="AI65" s="18"/>
      <c r="AJ65" s="18"/>
      <c r="AK65" s="18"/>
      <c r="AL65" s="18"/>
      <c r="AM65" s="18"/>
      <c r="AN65" s="18"/>
    </row>
    <row r="66" spans="1:40" ht="15.75" x14ac:dyDescent="0.25">
      <c r="A66" s="62"/>
      <c r="B66" s="588" t="s">
        <v>100</v>
      </c>
      <c r="C66" s="588"/>
      <c r="D66" s="588"/>
      <c r="E66" s="588"/>
      <c r="F66" s="588"/>
      <c r="G66" s="588"/>
      <c r="H66" s="588"/>
      <c r="I66" s="588"/>
      <c r="J66" s="588"/>
      <c r="K66" s="588"/>
      <c r="L66" s="588"/>
      <c r="M66" s="588"/>
      <c r="N66" s="588"/>
      <c r="O66" s="588"/>
      <c r="P66" s="588"/>
      <c r="Q66" s="588"/>
      <c r="R66" s="588"/>
      <c r="S66" s="588"/>
      <c r="T66" s="588"/>
      <c r="U66" s="588"/>
      <c r="V66" s="588"/>
      <c r="W66" s="588"/>
      <c r="X66" s="588"/>
      <c r="Y66" s="588"/>
      <c r="Z66" s="588"/>
      <c r="AA66" s="588"/>
      <c r="AB66" s="588"/>
      <c r="AC66" s="588"/>
      <c r="AD66" s="588"/>
      <c r="AE66" s="588"/>
      <c r="AF66" s="588"/>
      <c r="AG66" s="588"/>
      <c r="AH66" s="588"/>
      <c r="AI66" s="588"/>
      <c r="AJ66" s="588"/>
      <c r="AK66" s="588"/>
      <c r="AL66" s="588"/>
      <c r="AM66" s="588"/>
      <c r="AN66" s="588"/>
    </row>
    <row r="67" spans="1:40" x14ac:dyDescent="0.25">
      <c r="A67" s="62"/>
      <c r="B67" s="589" t="s">
        <v>101</v>
      </c>
      <c r="C67" s="589"/>
      <c r="D67" s="589"/>
      <c r="E67" s="589"/>
      <c r="F67" s="589"/>
      <c r="G67" s="589"/>
      <c r="H67" s="589"/>
      <c r="I67" s="589"/>
      <c r="J67" s="589"/>
      <c r="K67" s="589"/>
      <c r="L67" s="589"/>
      <c r="M67" s="589"/>
      <c r="N67" s="589"/>
      <c r="O67" s="589"/>
      <c r="P67" s="589"/>
      <c r="Q67" s="589"/>
      <c r="R67" s="589"/>
      <c r="S67" s="589"/>
      <c r="T67" s="589"/>
      <c r="U67" s="589"/>
      <c r="V67" s="589"/>
      <c r="W67" s="589"/>
      <c r="X67" s="589"/>
      <c r="Y67" s="589"/>
      <c r="Z67" s="589"/>
      <c r="AA67" s="589"/>
      <c r="AB67" s="589"/>
      <c r="AC67" s="589"/>
      <c r="AD67" s="589"/>
      <c r="AE67" s="589"/>
      <c r="AF67" s="589"/>
      <c r="AG67" s="589"/>
      <c r="AH67" s="589"/>
      <c r="AI67" s="589"/>
      <c r="AJ67" s="589"/>
      <c r="AK67" s="589"/>
      <c r="AL67" s="589"/>
      <c r="AM67" s="589"/>
      <c r="AN67" s="589"/>
    </row>
    <row r="68" spans="1:40" x14ac:dyDescent="0.25">
      <c r="A68" s="62"/>
      <c r="B68" s="589"/>
      <c r="C68" s="589"/>
      <c r="D68" s="589"/>
      <c r="E68" s="589"/>
      <c r="F68" s="589"/>
      <c r="G68" s="589"/>
      <c r="H68" s="589"/>
      <c r="I68" s="589"/>
      <c r="J68" s="589"/>
      <c r="K68" s="589"/>
      <c r="L68" s="589"/>
      <c r="M68" s="589"/>
      <c r="N68" s="589"/>
      <c r="O68" s="589"/>
      <c r="P68" s="589"/>
      <c r="Q68" s="589"/>
      <c r="R68" s="589"/>
      <c r="S68" s="589"/>
      <c r="T68" s="589"/>
      <c r="U68" s="589"/>
      <c r="V68" s="589"/>
      <c r="W68" s="589"/>
      <c r="X68" s="589"/>
      <c r="Y68" s="589"/>
      <c r="Z68" s="589"/>
      <c r="AA68" s="589"/>
      <c r="AB68" s="589"/>
      <c r="AC68" s="589"/>
      <c r="AD68" s="589"/>
      <c r="AE68" s="589"/>
      <c r="AF68" s="589"/>
      <c r="AG68" s="589"/>
      <c r="AH68" s="589"/>
      <c r="AI68" s="589"/>
      <c r="AJ68" s="589"/>
      <c r="AK68" s="589"/>
      <c r="AL68" s="589"/>
      <c r="AM68" s="589"/>
      <c r="AN68" s="589"/>
    </row>
    <row r="69" spans="1:40" ht="15.75" x14ac:dyDescent="0.25">
      <c r="A69" s="62"/>
      <c r="B69" s="588" t="s">
        <v>106</v>
      </c>
      <c r="C69" s="588"/>
      <c r="D69" s="588"/>
      <c r="E69" s="588"/>
      <c r="F69" s="588"/>
      <c r="G69" s="588"/>
      <c r="H69" s="588"/>
      <c r="I69" s="588"/>
      <c r="J69" s="588"/>
      <c r="K69" s="588"/>
      <c r="L69" s="588"/>
      <c r="M69" s="588"/>
      <c r="N69" s="588"/>
      <c r="O69" s="588"/>
      <c r="P69" s="588"/>
      <c r="Q69" s="588"/>
      <c r="R69" s="588"/>
      <c r="S69" s="588"/>
      <c r="T69" s="588"/>
      <c r="U69" s="588"/>
      <c r="V69" s="588"/>
      <c r="W69" s="588"/>
      <c r="X69" s="588"/>
      <c r="Y69" s="588"/>
      <c r="Z69" s="588"/>
      <c r="AA69" s="588"/>
      <c r="AB69" s="588"/>
      <c r="AC69" s="588"/>
      <c r="AD69" s="588"/>
      <c r="AE69" s="588"/>
      <c r="AF69" s="588"/>
      <c r="AG69" s="588"/>
      <c r="AH69" s="588"/>
      <c r="AI69" s="588"/>
      <c r="AJ69" s="588"/>
      <c r="AK69" s="588"/>
      <c r="AL69" s="588"/>
      <c r="AM69" s="588"/>
      <c r="AN69" s="588"/>
    </row>
    <row r="70" spans="1:40" ht="15.75" x14ac:dyDescent="0.25">
      <c r="A70" s="62"/>
      <c r="B70" s="17" t="s">
        <v>501</v>
      </c>
      <c r="C70" s="18"/>
      <c r="D70" s="18"/>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row>
    <row r="71" spans="1:40" ht="15.75" x14ac:dyDescent="0.25">
      <c r="A71" s="62"/>
      <c r="B71" s="17" t="s">
        <v>38</v>
      </c>
      <c r="C71" s="18"/>
      <c r="D71" s="18"/>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8"/>
      <c r="AI71" s="18"/>
      <c r="AJ71" s="18"/>
      <c r="AK71" s="18"/>
      <c r="AL71" s="18"/>
      <c r="AM71" s="18"/>
      <c r="AN71" s="18"/>
    </row>
    <row r="72" spans="1:40" ht="15.75" x14ac:dyDescent="0.25">
      <c r="A72" s="62" t="s">
        <v>241</v>
      </c>
      <c r="B72" s="18" t="s">
        <v>233</v>
      </c>
      <c r="C72" s="18"/>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row>
    <row r="73" spans="1:40" ht="15.75" x14ac:dyDescent="0.25">
      <c r="A73" s="62"/>
      <c r="B73" s="17" t="s">
        <v>477</v>
      </c>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c r="AK73" s="18"/>
      <c r="AL73" s="18"/>
      <c r="AM73" s="18"/>
      <c r="AN73" s="18"/>
    </row>
    <row r="74" spans="1:40" ht="15.75" x14ac:dyDescent="0.25">
      <c r="A74" s="62"/>
      <c r="B74" s="17" t="s">
        <v>478</v>
      </c>
      <c r="C74" s="18"/>
      <c r="D74" s="18"/>
      <c r="E74" s="18"/>
      <c r="F74" s="18"/>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c r="AH74" s="18"/>
      <c r="AI74" s="18"/>
      <c r="AJ74" s="18"/>
      <c r="AK74" s="18"/>
      <c r="AL74" s="18"/>
      <c r="AM74" s="18"/>
      <c r="AN74" s="18"/>
    </row>
    <row r="75" spans="1:40" ht="15.75" x14ac:dyDescent="0.25">
      <c r="A75" s="62"/>
      <c r="B75" s="18" t="s">
        <v>246</v>
      </c>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row>
    <row r="76" spans="1:40" ht="15.75" x14ac:dyDescent="0.25">
      <c r="A76" s="62"/>
      <c r="B76" s="18" t="s">
        <v>208</v>
      </c>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row>
    <row r="77" spans="1:40" ht="18.75" x14ac:dyDescent="0.25">
      <c r="A77" s="62" t="s">
        <v>253</v>
      </c>
      <c r="B77" s="55" t="s">
        <v>103</v>
      </c>
    </row>
    <row r="78" spans="1:40" ht="17.25" x14ac:dyDescent="0.25">
      <c r="A78" s="62"/>
      <c r="B78" s="86" t="s">
        <v>306</v>
      </c>
    </row>
    <row r="79" spans="1:40" ht="18.75" x14ac:dyDescent="0.3">
      <c r="A79" s="62"/>
      <c r="B79" s="54" t="s">
        <v>219</v>
      </c>
    </row>
    <row r="80" spans="1:40" ht="18.75" x14ac:dyDescent="0.25">
      <c r="A80" s="62"/>
      <c r="B80" s="55" t="s">
        <v>263</v>
      </c>
    </row>
    <row r="81" spans="1:2" ht="15.75" x14ac:dyDescent="0.25">
      <c r="A81" s="3" t="s">
        <v>324</v>
      </c>
      <c r="B81" s="18" t="s">
        <v>249</v>
      </c>
    </row>
    <row r="82" spans="1:2" ht="15.75" x14ac:dyDescent="0.25">
      <c r="B82" s="27" t="s">
        <v>250</v>
      </c>
    </row>
    <row r="83" spans="1:2" ht="15.75" x14ac:dyDescent="0.25">
      <c r="B83" s="17" t="s">
        <v>422</v>
      </c>
    </row>
    <row r="84" spans="1:2" ht="15.75" x14ac:dyDescent="0.25">
      <c r="B84" s="17" t="s">
        <v>516</v>
      </c>
    </row>
    <row r="85" spans="1:2" ht="15.75" x14ac:dyDescent="0.25">
      <c r="B85" s="17" t="s">
        <v>517</v>
      </c>
    </row>
  </sheetData>
  <sheetProtection algorithmName="SHA-512" hashValue="2Ju62ZgDywP+fnS+Ng0Xy4mcJyy7Ii0HY+SNmCWosNfpgYd26RTHFS+IpLbt/kDmnx5h5YDcD99doCs5Ja2+Pw==" saltValue="AAmXe6nWrvH4mDAntD9HsA==" spinCount="100000" sheet="1" selectLockedCells="1"/>
  <mergeCells count="10">
    <mergeCell ref="B63:AN63"/>
    <mergeCell ref="B64:AN64"/>
    <mergeCell ref="B66:AN66"/>
    <mergeCell ref="B67:AN68"/>
    <mergeCell ref="B69:AN69"/>
    <mergeCell ref="B33:AN33"/>
    <mergeCell ref="B34:AN34"/>
    <mergeCell ref="B36:AN36"/>
    <mergeCell ref="B37:AN38"/>
    <mergeCell ref="B39:AN39"/>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F2371-48C0-4CB2-ACAE-2D5BE8E3627E}">
  <dimension ref="A1:BC221"/>
  <sheetViews>
    <sheetView workbookViewId="0">
      <selection sqref="A1:XFD1048576"/>
    </sheetView>
  </sheetViews>
  <sheetFormatPr baseColWidth="10" defaultColWidth="10.7109375" defaultRowHeight="15" customHeight="1" x14ac:dyDescent="0.25"/>
  <cols>
    <col min="1" max="1" width="10.7109375" style="64"/>
    <col min="2" max="2" width="10.7109375" style="2"/>
    <col min="3" max="3" width="10.7109375" style="64"/>
    <col min="4" max="4" width="10.7109375" style="2" customWidth="1"/>
    <col min="5" max="5" width="3.42578125" style="64" customWidth="1"/>
    <col min="6" max="6" width="3.42578125" style="2" customWidth="1"/>
    <col min="7" max="36" width="3.42578125" style="64" customWidth="1"/>
    <col min="37" max="41" width="10.7109375" style="64" customWidth="1"/>
    <col min="42" max="16384" width="10.7109375" style="64"/>
  </cols>
  <sheetData>
    <row r="1" spans="1:45" ht="15" customHeight="1" x14ac:dyDescent="0.25">
      <c r="A1" s="592" t="s">
        <v>234</v>
      </c>
      <c r="B1" s="592"/>
      <c r="C1" s="591" t="s">
        <v>256</v>
      </c>
      <c r="D1" s="591"/>
      <c r="E1" s="591"/>
      <c r="F1" s="591"/>
    </row>
    <row r="2" spans="1:45" ht="30" customHeight="1" x14ac:dyDescent="0.25">
      <c r="B2" s="228" t="s">
        <v>48</v>
      </c>
      <c r="D2" s="229"/>
    </row>
    <row r="3" spans="1:45" ht="15" customHeight="1" thickBot="1" x14ac:dyDescent="0.3"/>
    <row r="4" spans="1:45" ht="15" customHeight="1" x14ac:dyDescent="0.25">
      <c r="B4" s="230"/>
      <c r="C4" s="231"/>
      <c r="D4" s="232" t="str">
        <f>IF(OR(B17="",B18="",B19="",B20="",B21="",B22="",B23="",B24="",B25="",B26="",B27="",B28="",B35=""),"","complet")</f>
        <v/>
      </c>
      <c r="E4" s="231"/>
      <c r="F4" s="233"/>
      <c r="G4" s="231"/>
      <c r="H4" s="231"/>
      <c r="I4" s="231"/>
      <c r="J4" s="231"/>
      <c r="K4" s="231"/>
      <c r="L4" s="231"/>
      <c r="M4" s="231"/>
      <c r="N4" s="231"/>
      <c r="O4" s="231"/>
      <c r="P4" s="231"/>
      <c r="Q4" s="231"/>
      <c r="R4" s="231"/>
      <c r="S4" s="231"/>
      <c r="T4" s="231"/>
      <c r="U4" s="231"/>
      <c r="V4" s="231"/>
      <c r="W4" s="231"/>
      <c r="X4" s="231"/>
      <c r="Y4" s="231"/>
      <c r="Z4" s="231"/>
      <c r="AA4" s="231"/>
      <c r="AB4" s="231"/>
      <c r="AC4" s="231"/>
      <c r="AD4" s="231"/>
      <c r="AE4" s="231"/>
      <c r="AF4" s="231"/>
      <c r="AG4" s="231"/>
      <c r="AH4" s="231"/>
      <c r="AI4" s="234"/>
      <c r="AK4" s="230"/>
      <c r="AL4" s="231"/>
      <c r="AM4" s="232" t="str">
        <f>IF(OR(B17="",B18="",B19="",B20="",B21="",B22="",B23="",B24="",B25="",B26="",B27="",B28="",B35=""),"","complet")</f>
        <v/>
      </c>
      <c r="AN4" s="231"/>
      <c r="AO4" s="231"/>
      <c r="AP4" s="231"/>
      <c r="AQ4" s="231"/>
      <c r="AR4" s="231"/>
      <c r="AS4" s="234"/>
    </row>
    <row r="5" spans="1:45" ht="15" customHeight="1" x14ac:dyDescent="0.25">
      <c r="B5" s="235"/>
      <c r="D5" s="64"/>
      <c r="AI5" s="236"/>
      <c r="AK5" s="235"/>
      <c r="AS5" s="236"/>
    </row>
    <row r="6" spans="1:45" ht="15" customHeight="1" x14ac:dyDescent="0.25">
      <c r="B6" s="235"/>
      <c r="D6" s="64" t="str">
        <f>D4</f>
        <v/>
      </c>
      <c r="AI6" s="236"/>
      <c r="AK6" s="235"/>
      <c r="AM6" s="64" t="str">
        <f>AM4</f>
        <v/>
      </c>
      <c r="AS6" s="236"/>
    </row>
    <row r="7" spans="1:45" ht="15" customHeight="1" x14ac:dyDescent="0.25">
      <c r="B7" s="235"/>
      <c r="D7" s="64">
        <v>1</v>
      </c>
      <c r="AI7" s="236"/>
      <c r="AK7" s="235"/>
      <c r="AM7" s="64">
        <v>1</v>
      </c>
      <c r="AS7" s="236"/>
    </row>
    <row r="8" spans="1:45" ht="15" customHeight="1" x14ac:dyDescent="0.25">
      <c r="B8" s="235">
        <v>0</v>
      </c>
      <c r="C8" s="64">
        <v>1</v>
      </c>
      <c r="D8" s="2" t="str">
        <f>Notes!B7</f>
        <v>Veuillez s'il vous plaît remplir toutes les cases bleues pour avoir accès aux autres sections qui vous concernent</v>
      </c>
      <c r="AI8" s="236"/>
      <c r="AK8" s="235">
        <v>0</v>
      </c>
      <c r="AL8" s="64">
        <v>1</v>
      </c>
      <c r="AM8" s="2" t="str">
        <f>IF('Formulaire unique'!AA63="","","")</f>
        <v/>
      </c>
      <c r="AS8" s="236"/>
    </row>
    <row r="9" spans="1:45" ht="15" customHeight="1" x14ac:dyDescent="0.25">
      <c r="B9" s="235" t="s">
        <v>30</v>
      </c>
      <c r="C9" s="64">
        <v>2</v>
      </c>
      <c r="D9" s="2" t="str">
        <f>IF(D4="",Notes!B7,Notes!B8)</f>
        <v>Veuillez s'il vous plaît remplir toutes les cases bleues pour avoir accès aux autres sections qui vous concernent</v>
      </c>
      <c r="AI9" s="236"/>
      <c r="AK9" s="235" t="s">
        <v>30</v>
      </c>
      <c r="AL9" s="64">
        <v>2</v>
      </c>
      <c r="AM9" s="2" t="str">
        <f>IF('Formulaire unique'!AA63="non","","")</f>
        <v/>
      </c>
      <c r="AS9" s="236"/>
    </row>
    <row r="10" spans="1:45" ht="15" customHeight="1" x14ac:dyDescent="0.25">
      <c r="B10" s="235" t="s">
        <v>27</v>
      </c>
      <c r="C10" s="64">
        <v>3</v>
      </c>
      <c r="D10" s="2" t="str">
        <f>IF(D6="",Notes!B7,"")</f>
        <v>Veuillez s'il vous plaît remplir toutes les cases bleues pour avoir accès aux autres sections qui vous concernent</v>
      </c>
      <c r="AI10" s="236"/>
      <c r="AK10" s="235" t="s">
        <v>27</v>
      </c>
      <c r="AL10" s="64">
        <v>3</v>
      </c>
      <c r="AM10" s="2" t="str">
        <f>IF(AM4="complet",Notes!B9,"")</f>
        <v/>
      </c>
      <c r="AN10" s="2"/>
      <c r="AS10" s="236"/>
    </row>
    <row r="11" spans="1:45" ht="15" customHeight="1" x14ac:dyDescent="0.25">
      <c r="B11" s="235"/>
      <c r="AI11" s="236"/>
      <c r="AK11" s="235"/>
      <c r="AM11" s="2"/>
      <c r="AS11" s="236"/>
    </row>
    <row r="12" spans="1:45" ht="15" customHeight="1" x14ac:dyDescent="0.25">
      <c r="B12" s="235"/>
      <c r="AI12" s="236"/>
      <c r="AK12" s="235"/>
      <c r="AM12" s="2"/>
      <c r="AS12" s="236"/>
    </row>
    <row r="13" spans="1:45" ht="15" customHeight="1" thickBot="1" x14ac:dyDescent="0.3">
      <c r="B13" s="237" t="str" cm="1">
        <f t="array" ref="B13">INDEX(D8:D10,VLOOKUP('Formulaire unique'!AA63,B8:C10,2,FALSE),HLOOKUP(D4,D6:D7,2,FALSE))</f>
        <v>Veuillez s'il vous plaît remplir toutes les cases bleues pour avoir accès aux autres sections qui vous concernent</v>
      </c>
      <c r="C13" s="238"/>
      <c r="D13" s="239"/>
      <c r="E13" s="238"/>
      <c r="F13" s="239"/>
      <c r="G13" s="238"/>
      <c r="H13" s="238"/>
      <c r="I13" s="238"/>
      <c r="J13" s="238"/>
      <c r="K13" s="238"/>
      <c r="L13" s="238"/>
      <c r="M13" s="238"/>
      <c r="N13" s="238"/>
      <c r="O13" s="238"/>
      <c r="P13" s="238"/>
      <c r="Q13" s="238"/>
      <c r="R13" s="238"/>
      <c r="S13" s="238"/>
      <c r="T13" s="238"/>
      <c r="U13" s="238"/>
      <c r="V13" s="238"/>
      <c r="W13" s="238"/>
      <c r="X13" s="238"/>
      <c r="Y13" s="238"/>
      <c r="Z13" s="238"/>
      <c r="AA13" s="238"/>
      <c r="AB13" s="238"/>
      <c r="AC13" s="238"/>
      <c r="AD13" s="238"/>
      <c r="AE13" s="238"/>
      <c r="AF13" s="238"/>
      <c r="AG13" s="238"/>
      <c r="AH13" s="238"/>
      <c r="AI13" s="240"/>
      <c r="AK13" s="237" t="str" cm="1">
        <f t="array" ref="AK13">INDEX(AM8:AM10,VLOOKUP('Formulaire unique'!AA63,AK8:AL10,2,FALSE),HLOOKUP(AM4,AM6:AM7,2,FALSE))</f>
        <v/>
      </c>
      <c r="AL13" s="238"/>
      <c r="AM13" s="239"/>
      <c r="AN13" s="238"/>
      <c r="AO13" s="238"/>
      <c r="AP13" s="238"/>
      <c r="AQ13" s="238"/>
      <c r="AR13" s="238"/>
      <c r="AS13" s="240"/>
    </row>
    <row r="16" spans="1:45" ht="15" customHeight="1" thickBot="1" x14ac:dyDescent="0.3"/>
    <row r="17" spans="2:41" ht="15" customHeight="1" x14ac:dyDescent="0.25">
      <c r="B17" s="230" t="str" cm="1">
        <f t="array" ref="B17:AG17">IF('Formulaire unique'!K33:AP33="","",'Formulaire unique'!K33)</f>
        <v/>
      </c>
      <c r="C17" s="231" t="str">
        <v/>
      </c>
      <c r="D17" s="233" t="str">
        <v/>
      </c>
      <c r="E17" s="231" t="str">
        <v/>
      </c>
      <c r="F17" s="233" t="str">
        <v/>
      </c>
      <c r="G17" s="231" t="str">
        <v/>
      </c>
      <c r="H17" s="231" t="str">
        <v/>
      </c>
      <c r="I17" s="231" t="str">
        <v/>
      </c>
      <c r="J17" s="231" t="str">
        <v/>
      </c>
      <c r="K17" s="231" t="str">
        <v/>
      </c>
      <c r="L17" s="231" t="str">
        <v/>
      </c>
      <c r="M17" s="231" t="str">
        <v/>
      </c>
      <c r="N17" s="231" t="str">
        <v/>
      </c>
      <c r="O17" s="231" t="str">
        <v/>
      </c>
      <c r="P17" s="231" t="str">
        <v/>
      </c>
      <c r="Q17" s="231" t="str">
        <v/>
      </c>
      <c r="R17" s="231" t="str">
        <v/>
      </c>
      <c r="S17" s="231" t="str">
        <v/>
      </c>
      <c r="T17" s="231" t="str">
        <v/>
      </c>
      <c r="U17" s="231" t="str">
        <v/>
      </c>
      <c r="V17" s="231" t="str">
        <v/>
      </c>
      <c r="W17" s="231" t="str">
        <v/>
      </c>
      <c r="X17" s="231" t="str">
        <v/>
      </c>
      <c r="Y17" s="231" t="str">
        <v/>
      </c>
      <c r="Z17" s="231" t="str">
        <v/>
      </c>
      <c r="AA17" s="231" t="str">
        <v/>
      </c>
      <c r="AB17" s="231" t="str">
        <v/>
      </c>
      <c r="AC17" s="231" t="str">
        <v/>
      </c>
      <c r="AD17" s="231" t="str">
        <v/>
      </c>
      <c r="AE17" s="231" t="str">
        <v/>
      </c>
      <c r="AF17" s="231" t="str">
        <v/>
      </c>
      <c r="AG17" s="231" t="str">
        <v/>
      </c>
      <c r="AH17" s="231"/>
      <c r="AI17" s="234"/>
      <c r="AK17" s="230"/>
      <c r="AL17" s="231"/>
      <c r="AM17" s="232" t="str">
        <f>IF(OR(B17="",B18="",B19="",B20="",B21="",B22="",B23="",B24="",B25="",B26="",B27="",B28="",B35=""),"","complet")</f>
        <v/>
      </c>
      <c r="AN17" s="231"/>
      <c r="AO17" s="234"/>
    </row>
    <row r="18" spans="2:41" ht="15" customHeight="1" x14ac:dyDescent="0.25">
      <c r="B18" s="235" t="str">
        <f>IF('Formulaire unique'!T35="","",'Formulaire unique'!T35)</f>
        <v/>
      </c>
      <c r="AI18" s="236"/>
      <c r="AK18" s="235"/>
      <c r="AO18" s="236"/>
    </row>
    <row r="19" spans="2:41" ht="15" customHeight="1" x14ac:dyDescent="0.25">
      <c r="B19" s="235" t="str">
        <f>IF('Formulaire unique'!K37="","",'Formulaire unique'!K37)</f>
        <v/>
      </c>
      <c r="AI19" s="236"/>
      <c r="AK19" s="235"/>
      <c r="AM19" s="64" t="str">
        <f>AM17</f>
        <v/>
      </c>
      <c r="AO19" s="236"/>
    </row>
    <row r="20" spans="2:41" ht="15" customHeight="1" x14ac:dyDescent="0.25">
      <c r="B20" s="235" t="str">
        <f>IF('Formulaire unique'!M37="","",'Formulaire unique'!M37)</f>
        <v/>
      </c>
      <c r="AI20" s="236"/>
      <c r="AK20" s="235"/>
      <c r="AM20" s="64">
        <v>1</v>
      </c>
      <c r="AO20" s="236"/>
    </row>
    <row r="21" spans="2:41" ht="15" customHeight="1" x14ac:dyDescent="0.25">
      <c r="B21" s="235" t="str" cm="1">
        <f t="array" ref="B21:C21">IF('Formulaire unique'!O37:P37="","",'Formulaire unique'!O37)</f>
        <v/>
      </c>
      <c r="C21" s="64" t="str">
        <v/>
      </c>
      <c r="AI21" s="236"/>
      <c r="AK21" s="235">
        <v>0</v>
      </c>
      <c r="AL21" s="64">
        <v>1</v>
      </c>
      <c r="AM21" s="2" t="str">
        <f>IF('Formulaire unique'!AA63="","","")</f>
        <v/>
      </c>
      <c r="AO21" s="236"/>
    </row>
    <row r="22" spans="2:41" ht="15" customHeight="1" x14ac:dyDescent="0.25">
      <c r="B22" s="235" t="str" cm="1">
        <f t="array" ref="B22:D22">IF('Formulaire unique'!I40:K40="","",'Formulaire unique'!I40)</f>
        <v/>
      </c>
      <c r="C22" s="64" t="str">
        <v/>
      </c>
      <c r="D22" s="2" t="str">
        <v/>
      </c>
      <c r="AI22" s="236"/>
      <c r="AK22" s="235" t="s">
        <v>30</v>
      </c>
      <c r="AL22" s="64">
        <v>2</v>
      </c>
      <c r="AM22" s="2" t="str">
        <f>IF('Formulaire unique'!AA63="non","","")</f>
        <v/>
      </c>
      <c r="AO22" s="236"/>
    </row>
    <row r="23" spans="2:41" ht="15" customHeight="1" x14ac:dyDescent="0.25">
      <c r="B23" s="235" t="str" cm="1">
        <f t="array" ref="B23:D23">IF('Formulaire unique'!Q40:S40="","",'Formulaire unique'!Q40)</f>
        <v/>
      </c>
      <c r="C23" s="64" t="str">
        <v/>
      </c>
      <c r="D23" s="2" t="str">
        <v/>
      </c>
      <c r="AI23" s="236"/>
      <c r="AK23" s="235" t="s">
        <v>27</v>
      </c>
      <c r="AL23" s="64">
        <v>3</v>
      </c>
      <c r="AM23" s="2" t="str">
        <f>IF(AM17="complet",Notes!B10,"")</f>
        <v/>
      </c>
      <c r="AN23" s="2"/>
      <c r="AO23" s="236"/>
    </row>
    <row r="24" spans="2:41" ht="15" customHeight="1" x14ac:dyDescent="0.25">
      <c r="B24" s="235" t="str" cm="1">
        <f t="array" ref="B24:C24">IF('Formulaire unique'!R42:S42="","",'Formulaire unique'!R42)</f>
        <v/>
      </c>
      <c r="C24" s="64" t="str">
        <v/>
      </c>
      <c r="AI24" s="236"/>
      <c r="AK24" s="241"/>
      <c r="AO24" s="236"/>
    </row>
    <row r="25" spans="2:41" ht="15" customHeight="1" x14ac:dyDescent="0.25">
      <c r="B25" s="235" t="str" cm="1">
        <f t="array" ref="B25:W25">IF('Formulaire unique'!U44:AP44="","",'Formulaire unique'!U44)</f>
        <v/>
      </c>
      <c r="C25" s="64" t="str">
        <v/>
      </c>
      <c r="D25" s="2" t="str">
        <v/>
      </c>
      <c r="E25" s="64" t="str">
        <v/>
      </c>
      <c r="F25" s="2" t="str">
        <v/>
      </c>
      <c r="G25" s="64" t="str">
        <v/>
      </c>
      <c r="H25" s="64" t="str">
        <v/>
      </c>
      <c r="I25" s="64" t="str">
        <v/>
      </c>
      <c r="J25" s="64" t="str">
        <v/>
      </c>
      <c r="K25" s="64" t="str">
        <v/>
      </c>
      <c r="L25" s="64" t="str">
        <v/>
      </c>
      <c r="M25" s="64" t="str">
        <v/>
      </c>
      <c r="N25" s="64" t="str">
        <v/>
      </c>
      <c r="O25" s="64" t="str">
        <v/>
      </c>
      <c r="P25" s="64" t="str">
        <v/>
      </c>
      <c r="Q25" s="64" t="str">
        <v/>
      </c>
      <c r="R25" s="64" t="str">
        <v/>
      </c>
      <c r="S25" s="64" t="str">
        <v/>
      </c>
      <c r="T25" s="64" t="str">
        <v/>
      </c>
      <c r="U25" s="64" t="str">
        <v/>
      </c>
      <c r="V25" s="64" t="str">
        <v/>
      </c>
      <c r="W25" s="64" t="str">
        <v/>
      </c>
      <c r="AI25" s="236"/>
      <c r="AK25" s="241"/>
      <c r="AO25" s="236"/>
    </row>
    <row r="26" spans="2:41" ht="15" customHeight="1" thickBot="1" x14ac:dyDescent="0.3">
      <c r="B26" s="235" t="str" cm="1">
        <f t="array" ref="B26:AI26">IF('Formulaire unique'!I46:AP46="","",'Formulaire unique'!I46)</f>
        <v/>
      </c>
      <c r="C26" s="64" t="str">
        <v/>
      </c>
      <c r="D26" s="2" t="str">
        <v/>
      </c>
      <c r="E26" s="64" t="str">
        <v/>
      </c>
      <c r="F26" s="2" t="str">
        <v/>
      </c>
      <c r="G26" s="64" t="str">
        <v/>
      </c>
      <c r="H26" s="64" t="str">
        <v/>
      </c>
      <c r="I26" s="64" t="str">
        <v/>
      </c>
      <c r="J26" s="64" t="str">
        <v/>
      </c>
      <c r="K26" s="64" t="str">
        <v/>
      </c>
      <c r="L26" s="64" t="str">
        <v/>
      </c>
      <c r="M26" s="64" t="str">
        <v/>
      </c>
      <c r="N26" s="64" t="str">
        <v/>
      </c>
      <c r="O26" s="64" t="str">
        <v/>
      </c>
      <c r="P26" s="64" t="str">
        <v/>
      </c>
      <c r="Q26" s="64" t="str">
        <v/>
      </c>
      <c r="R26" s="64" t="str">
        <v/>
      </c>
      <c r="S26" s="64" t="str">
        <v/>
      </c>
      <c r="T26" s="64" t="str">
        <v/>
      </c>
      <c r="U26" s="64" t="str">
        <v/>
      </c>
      <c r="V26" s="64" t="str">
        <v/>
      </c>
      <c r="W26" s="64" t="str">
        <v/>
      </c>
      <c r="X26" s="64" t="str">
        <v/>
      </c>
      <c r="Y26" s="64" t="str">
        <v/>
      </c>
      <c r="Z26" s="64" t="str">
        <v/>
      </c>
      <c r="AA26" s="64" t="str">
        <v/>
      </c>
      <c r="AB26" s="64" t="str">
        <v/>
      </c>
      <c r="AC26" s="64" t="str">
        <v/>
      </c>
      <c r="AD26" s="64" t="str">
        <v/>
      </c>
      <c r="AE26" s="64" t="str">
        <v/>
      </c>
      <c r="AF26" s="64" t="str">
        <v/>
      </c>
      <c r="AG26" s="64" t="str">
        <v/>
      </c>
      <c r="AH26" s="64" t="str">
        <v/>
      </c>
      <c r="AI26" s="236" t="str">
        <v/>
      </c>
      <c r="AK26" s="237" t="str" cm="1">
        <f t="array" ref="AK26">INDEX(AM21:AM23,VLOOKUP('Formulaire unique'!AA63,AK21:AL23,2,FALSE),HLOOKUP(AM17,AM19:AM20,2,FALSE))</f>
        <v/>
      </c>
      <c r="AL26" s="238"/>
      <c r="AM26" s="238"/>
      <c r="AN26" s="238"/>
      <c r="AO26" s="240"/>
    </row>
    <row r="27" spans="2:41" ht="15" customHeight="1" x14ac:dyDescent="0.25">
      <c r="B27" s="235" t="str" cm="1">
        <f t="array" ref="B27:D27">IF('Formulaire unique'!AD48:AF48="","",'Formulaire unique'!AD48)</f>
        <v/>
      </c>
      <c r="C27" s="64" t="str">
        <v/>
      </c>
      <c r="D27" s="2" t="str">
        <v/>
      </c>
      <c r="AI27" s="236"/>
    </row>
    <row r="28" spans="2:41" ht="15" customHeight="1" x14ac:dyDescent="0.25">
      <c r="B28" s="235" t="str">
        <f>IF('Formulaire unique'!O54="","",'Formulaire unique'!O54)</f>
        <v/>
      </c>
      <c r="AI28" s="236"/>
    </row>
    <row r="29" spans="2:41" ht="15" customHeight="1" x14ac:dyDescent="0.25">
      <c r="B29" s="235"/>
      <c r="AI29" s="236"/>
    </row>
    <row r="30" spans="2:41" ht="15" customHeight="1" x14ac:dyDescent="0.25">
      <c r="B30" s="235"/>
      <c r="AI30" s="236"/>
    </row>
    <row r="31" spans="2:41" ht="15" customHeight="1" x14ac:dyDescent="0.25">
      <c r="B31" s="235"/>
      <c r="AI31" s="236"/>
    </row>
    <row r="32" spans="2:41" ht="15" customHeight="1" x14ac:dyDescent="0.25">
      <c r="B32" s="235"/>
      <c r="AI32" s="236"/>
    </row>
    <row r="33" spans="1:51" ht="15" customHeight="1" x14ac:dyDescent="0.25">
      <c r="B33" s="235"/>
      <c r="AI33" s="236"/>
    </row>
    <row r="34" spans="1:51" ht="15" customHeight="1" x14ac:dyDescent="0.25">
      <c r="B34" s="235"/>
      <c r="AI34" s="236"/>
    </row>
    <row r="35" spans="1:51" ht="15" customHeight="1" thickBot="1" x14ac:dyDescent="0.3">
      <c r="B35" s="242" t="str" cm="1">
        <f t="array" ref="B35:D35">IF('Formulaire unique'!AA63:AC63="","",'Formulaire unique'!AA63)</f>
        <v/>
      </c>
      <c r="C35" s="243" t="str">
        <v/>
      </c>
      <c r="D35" s="244" t="str">
        <v/>
      </c>
      <c r="E35" s="243"/>
      <c r="F35" s="244"/>
      <c r="G35" s="243"/>
      <c r="H35" s="243"/>
      <c r="I35" s="243"/>
      <c r="J35" s="243"/>
      <c r="K35" s="243"/>
      <c r="L35" s="243"/>
      <c r="M35" s="243"/>
      <c r="N35" s="243"/>
      <c r="O35" s="243"/>
      <c r="P35" s="243"/>
      <c r="Q35" s="243"/>
      <c r="R35" s="243"/>
      <c r="S35" s="243"/>
      <c r="T35" s="243"/>
      <c r="U35" s="243"/>
      <c r="V35" s="243"/>
      <c r="W35" s="243"/>
      <c r="X35" s="243"/>
      <c r="Y35" s="243"/>
      <c r="Z35" s="243"/>
      <c r="AA35" s="243"/>
      <c r="AB35" s="243"/>
      <c r="AC35" s="243"/>
      <c r="AD35" s="243"/>
      <c r="AE35" s="243"/>
      <c r="AF35" s="243"/>
      <c r="AG35" s="243"/>
      <c r="AH35" s="243"/>
      <c r="AI35" s="245"/>
    </row>
    <row r="37" spans="1:51" s="246" customFormat="1" ht="5.0999999999999996" customHeight="1" x14ac:dyDescent="0.25">
      <c r="B37" s="247"/>
      <c r="D37" s="247"/>
      <c r="F37" s="247"/>
    </row>
    <row r="38" spans="1:51" ht="15" customHeight="1" x14ac:dyDescent="0.25">
      <c r="A38" s="592" t="s">
        <v>234</v>
      </c>
      <c r="B38" s="592"/>
      <c r="C38" s="592"/>
    </row>
    <row r="39" spans="1:51" ht="31.5" customHeight="1" x14ac:dyDescent="0.25">
      <c r="B39" s="248" t="s">
        <v>232</v>
      </c>
    </row>
    <row r="40" spans="1:51" ht="15" customHeight="1" thickBot="1" x14ac:dyDescent="0.3"/>
    <row r="41" spans="1:51" ht="15" customHeight="1" x14ac:dyDescent="0.25">
      <c r="B41" s="230" t="str">
        <f>IF('Formulaire unique'!T72="","",'Formulaire unique'!T72)</f>
        <v/>
      </c>
      <c r="C41" s="231"/>
      <c r="D41" s="249"/>
      <c r="E41" s="231"/>
      <c r="F41" s="233"/>
      <c r="G41" s="231"/>
      <c r="H41" s="231"/>
      <c r="I41" s="231"/>
      <c r="J41" s="231"/>
      <c r="K41" s="231"/>
      <c r="L41" s="231"/>
      <c r="M41" s="231"/>
      <c r="N41" s="231"/>
      <c r="O41" s="231"/>
      <c r="P41" s="231"/>
      <c r="Q41" s="231"/>
      <c r="R41" s="231"/>
      <c r="S41" s="231"/>
      <c r="T41" s="231"/>
      <c r="U41" s="231"/>
      <c r="V41" s="234"/>
      <c r="AK41" s="230"/>
      <c r="AL41" s="231"/>
      <c r="AM41" s="232" t="str">
        <f>IF(OR(B41="",B42="",B43="",B45=""),"","complet")</f>
        <v/>
      </c>
      <c r="AN41" s="231"/>
      <c r="AO41" s="233"/>
      <c r="AP41" s="231"/>
      <c r="AQ41" s="231"/>
      <c r="AR41" s="231"/>
      <c r="AS41" s="231"/>
      <c r="AT41" s="231"/>
      <c r="AU41" s="231"/>
      <c r="AV41" s="231"/>
      <c r="AW41" s="231"/>
      <c r="AX41" s="231"/>
      <c r="AY41" s="234"/>
    </row>
    <row r="42" spans="1:51" ht="15" customHeight="1" x14ac:dyDescent="0.25">
      <c r="B42" s="235" t="str">
        <f>IF('Formulaire unique'!Y74="","",'Formulaire unique'!Y74)</f>
        <v/>
      </c>
      <c r="D42" s="64"/>
      <c r="V42" s="236"/>
      <c r="AK42" s="235"/>
      <c r="AO42" s="2"/>
      <c r="AY42" s="236"/>
    </row>
    <row r="43" spans="1:51" ht="15" customHeight="1" x14ac:dyDescent="0.25">
      <c r="B43" s="235" t="str">
        <f>IF('Formulaire unique'!V76="","",'Formulaire unique'!V76)</f>
        <v/>
      </c>
      <c r="C43" s="75"/>
      <c r="D43" s="64"/>
      <c r="E43" s="1"/>
      <c r="F43" s="1"/>
      <c r="G43" s="1"/>
      <c r="H43" s="1"/>
      <c r="I43" s="1"/>
      <c r="J43" s="1"/>
      <c r="V43" s="236"/>
      <c r="AK43" s="235"/>
      <c r="AL43" s="75" t="s">
        <v>225</v>
      </c>
      <c r="AM43" s="64">
        <v>0</v>
      </c>
      <c r="AN43" s="64" t="s">
        <v>30</v>
      </c>
      <c r="AO43" s="64" t="s">
        <v>27</v>
      </c>
      <c r="AY43" s="236"/>
    </row>
    <row r="44" spans="1:51" ht="15" customHeight="1" x14ac:dyDescent="0.25">
      <c r="B44" s="250"/>
      <c r="D44" s="64"/>
      <c r="E44" s="1"/>
      <c r="F44" s="1"/>
      <c r="G44" s="1"/>
      <c r="H44" s="1"/>
      <c r="I44" s="1"/>
      <c r="J44" s="1"/>
      <c r="V44" s="236"/>
      <c r="AK44" s="250" t="s">
        <v>224</v>
      </c>
      <c r="AM44" s="64">
        <v>1</v>
      </c>
      <c r="AN44" s="64">
        <v>2</v>
      </c>
      <c r="AO44" s="64">
        <v>3</v>
      </c>
      <c r="AY44" s="236"/>
    </row>
    <row r="45" spans="1:51" ht="15" customHeight="1" thickBot="1" x14ac:dyDescent="0.3">
      <c r="B45" s="242" t="str">
        <f>IF('Formulaire unique'!V80="","",'Formulaire unique'!V80)</f>
        <v/>
      </c>
      <c r="C45" s="243"/>
      <c r="D45" s="244"/>
      <c r="E45" s="251"/>
      <c r="F45" s="251"/>
      <c r="G45" s="251"/>
      <c r="H45" s="251"/>
      <c r="I45" s="251"/>
      <c r="J45" s="251"/>
      <c r="K45" s="243"/>
      <c r="L45" s="243"/>
      <c r="M45" s="243"/>
      <c r="N45" s="243"/>
      <c r="O45" s="243"/>
      <c r="P45" s="243"/>
      <c r="Q45" s="243"/>
      <c r="R45" s="243"/>
      <c r="S45" s="243"/>
      <c r="T45" s="243"/>
      <c r="U45" s="243"/>
      <c r="V45" s="245"/>
      <c r="AK45" s="235">
        <v>0</v>
      </c>
      <c r="AL45" s="64">
        <v>1</v>
      </c>
      <c r="AM45" s="2" t="str">
        <f>Notes!B11</f>
        <v>Veuillez s'il vous plaît remplir toutes les cases bleues pour avoir accès aux autres sections qui vous concernent</v>
      </c>
      <c r="AN45" s="2" t="str">
        <f>Notes!B11</f>
        <v>Veuillez s'il vous plaît remplir toutes les cases bleues pour avoir accès aux autres sections qui vous concernent</v>
      </c>
      <c r="AO45" s="2" t="str">
        <f>Notes!B11</f>
        <v>Veuillez s'il vous plaît remplir toutes les cases bleues pour avoir accès aux autres sections qui vous concernent</v>
      </c>
      <c r="AY45" s="236"/>
    </row>
    <row r="46" spans="1:51" ht="15" customHeight="1" x14ac:dyDescent="0.25">
      <c r="E46" s="1"/>
      <c r="F46" s="1"/>
      <c r="G46" s="1"/>
      <c r="H46" s="1"/>
      <c r="I46" s="1"/>
      <c r="J46" s="1"/>
      <c r="AK46" s="235" t="s">
        <v>30</v>
      </c>
      <c r="AL46" s="64">
        <v>2</v>
      </c>
      <c r="AM46" s="2" t="str">
        <f>Notes!B11</f>
        <v>Veuillez s'il vous plaît remplir toutes les cases bleues pour avoir accès aux autres sections qui vous concernent</v>
      </c>
      <c r="AN46" s="2" t="str">
        <f>Notes!B12</f>
        <v>Oupsss! Ce formulaire concerne la réservation de local et/ou commande de produits. Veuillez répondre "oui" à au moins une question</v>
      </c>
      <c r="AO46" s="2" t="str">
        <f>IF(AM41="complet","",Notes!B11)</f>
        <v>Veuillez s'il vous plaît remplir toutes les cases bleues pour avoir accès aux autres sections qui vous concernent</v>
      </c>
      <c r="AY46" s="236"/>
    </row>
    <row r="47" spans="1:51" ht="15" customHeight="1" x14ac:dyDescent="0.25">
      <c r="E47" s="1"/>
      <c r="F47" s="1"/>
      <c r="G47" s="1"/>
      <c r="H47" s="1"/>
      <c r="I47" s="1"/>
      <c r="J47" s="1"/>
      <c r="AK47" s="235" t="s">
        <v>27</v>
      </c>
      <c r="AL47" s="64">
        <v>3</v>
      </c>
      <c r="AM47" s="2" t="str">
        <f>Notes!B11</f>
        <v>Veuillez s'il vous plaît remplir toutes les cases bleues pour avoir accès aux autres sections qui vous concernent</v>
      </c>
      <c r="AN47" s="2" t="str">
        <f>Notes!B13</f>
        <v>Allez à la section 3</v>
      </c>
      <c r="AO47" s="2" t="str">
        <f>IF(AM41="complet",Notes!B13,Notes!B11)</f>
        <v>Veuillez s'il vous plaît remplir toutes les cases bleues pour avoir accès aux autres sections qui vous concernent</v>
      </c>
      <c r="AY47" s="236"/>
    </row>
    <row r="48" spans="1:51" ht="15" customHeight="1" x14ac:dyDescent="0.25">
      <c r="AK48" s="235"/>
      <c r="AM48" s="2"/>
      <c r="AO48" s="2"/>
      <c r="AY48" s="236"/>
    </row>
    <row r="49" spans="37:51" ht="15" customHeight="1" x14ac:dyDescent="0.25">
      <c r="AK49" s="235"/>
      <c r="AM49" s="2"/>
      <c r="AO49" s="2"/>
      <c r="AY49" s="236"/>
    </row>
    <row r="50" spans="37:51" ht="15" customHeight="1" thickBot="1" x14ac:dyDescent="0.3">
      <c r="AK50" s="237" t="str" cm="1">
        <f t="array" ref="AK50">INDEX(AM45:AO47,VLOOKUP('Formulaire unique'!T72,'Matrices Formulaires'!AK45:AL47,2,FALSE),HLOOKUP('Formulaire unique'!Y74,'Matrices Formulaires'!AM43:AO44,2,FALSE))</f>
        <v>Veuillez s'il vous plaît remplir toutes les cases bleues pour avoir accès aux autres sections qui vous concernent</v>
      </c>
      <c r="AL50" s="238"/>
      <c r="AM50" s="239"/>
      <c r="AN50" s="238"/>
      <c r="AO50" s="239"/>
      <c r="AP50" s="238"/>
      <c r="AQ50" s="238"/>
      <c r="AR50" s="238"/>
      <c r="AS50" s="238"/>
      <c r="AT50" s="238"/>
      <c r="AU50" s="238"/>
      <c r="AV50" s="238"/>
      <c r="AW50" s="238"/>
      <c r="AX50" s="238"/>
      <c r="AY50" s="240"/>
    </row>
    <row r="52" spans="37:51" ht="15" customHeight="1" thickBot="1" x14ac:dyDescent="0.3"/>
    <row r="53" spans="37:51" ht="15" customHeight="1" x14ac:dyDescent="0.25">
      <c r="AK53" s="230"/>
      <c r="AL53" s="231"/>
      <c r="AM53" s="232" t="str">
        <f>IF(OR(B41="",B42="",B43="",B45=""),"","complet")</f>
        <v/>
      </c>
      <c r="AN53" s="231"/>
      <c r="AO53" s="233"/>
      <c r="AP53" s="231"/>
      <c r="AQ53" s="231"/>
      <c r="AR53" s="231"/>
      <c r="AS53" s="234"/>
    </row>
    <row r="54" spans="37:51" ht="15" customHeight="1" x14ac:dyDescent="0.25">
      <c r="AK54" s="235"/>
      <c r="AO54" s="2"/>
      <c r="AS54" s="236"/>
    </row>
    <row r="55" spans="37:51" ht="15" customHeight="1" x14ac:dyDescent="0.25">
      <c r="AK55" s="235"/>
      <c r="AL55" s="75" t="s">
        <v>225</v>
      </c>
      <c r="AM55" s="64">
        <v>0</v>
      </c>
      <c r="AN55" s="64" t="s">
        <v>30</v>
      </c>
      <c r="AO55" s="64" t="s">
        <v>27</v>
      </c>
      <c r="AS55" s="236"/>
    </row>
    <row r="56" spans="37:51" ht="15" customHeight="1" x14ac:dyDescent="0.25">
      <c r="AK56" s="250" t="s">
        <v>224</v>
      </c>
      <c r="AM56" s="64">
        <v>1</v>
      </c>
      <c r="AN56" s="64">
        <v>2</v>
      </c>
      <c r="AO56" s="64">
        <v>3</v>
      </c>
      <c r="AS56" s="236"/>
    </row>
    <row r="57" spans="37:51" ht="15" customHeight="1" x14ac:dyDescent="0.25">
      <c r="AK57" s="235">
        <v>0</v>
      </c>
      <c r="AL57" s="64">
        <v>1</v>
      </c>
      <c r="AM57" s="2" t="str">
        <f>IF('Formulaire unique'!T72="","","")</f>
        <v/>
      </c>
      <c r="AN57" s="2" t="str">
        <f>IF('Formulaire unique'!T72="","","")</f>
        <v/>
      </c>
      <c r="AO57" s="2" t="str">
        <f>IF('Formulaire unique'!T72="","","")</f>
        <v/>
      </c>
      <c r="AS57" s="236"/>
    </row>
    <row r="58" spans="37:51" ht="15" customHeight="1" x14ac:dyDescent="0.25">
      <c r="AK58" s="235" t="s">
        <v>30</v>
      </c>
      <c r="AL58" s="64">
        <v>2</v>
      </c>
      <c r="AM58" s="2" t="str">
        <f>IF('Formulaire unique'!T72="non","","")</f>
        <v/>
      </c>
      <c r="AN58" s="2" t="str">
        <f>IF('Formulaire unique'!T72="non","","")</f>
        <v/>
      </c>
      <c r="AO58" s="2" t="str">
        <f>IF(AM53="complet",Notes!B14,"")</f>
        <v/>
      </c>
      <c r="AS58" s="236"/>
    </row>
    <row r="59" spans="37:51" ht="15" customHeight="1" x14ac:dyDescent="0.25">
      <c r="AK59" s="235" t="s">
        <v>27</v>
      </c>
      <c r="AL59" s="64">
        <v>3</v>
      </c>
      <c r="AM59" s="2" t="str">
        <f>IF('Formulaire unique'!T72="oui","","")</f>
        <v/>
      </c>
      <c r="AN59" s="2" t="str">
        <f>IF('Formulaire unique'!T72="oui","","")</f>
        <v/>
      </c>
      <c r="AO59" s="2" t="str">
        <f>IF('Formulaire unique'!T72="oui","","")</f>
        <v/>
      </c>
      <c r="AS59" s="236"/>
    </row>
    <row r="60" spans="37:51" ht="15" customHeight="1" x14ac:dyDescent="0.25">
      <c r="AK60" s="235"/>
      <c r="AM60" s="2"/>
      <c r="AO60" s="2"/>
      <c r="AS60" s="236"/>
    </row>
    <row r="61" spans="37:51" ht="15" customHeight="1" x14ac:dyDescent="0.25">
      <c r="AK61" s="235"/>
      <c r="AM61" s="2"/>
      <c r="AO61" s="2"/>
      <c r="AS61" s="236"/>
    </row>
    <row r="62" spans="37:51" ht="15" customHeight="1" thickBot="1" x14ac:dyDescent="0.3">
      <c r="AK62" s="237" t="str" cm="1">
        <f t="array" ref="AK62">INDEX(AM57:AO59,VLOOKUP('Formulaire unique'!T72,'Matrices Formulaires'!AK57:AL59,2,FALSE),HLOOKUP('Formulaire unique'!Y74,'Matrices Formulaires'!AM55:AO56,2,FALSE))</f>
        <v/>
      </c>
      <c r="AL62" s="238"/>
      <c r="AM62" s="239"/>
      <c r="AN62" s="238"/>
      <c r="AO62" s="239"/>
      <c r="AP62" s="238"/>
      <c r="AQ62" s="238"/>
      <c r="AR62" s="238"/>
      <c r="AS62" s="240"/>
    </row>
    <row r="64" spans="37:51" ht="15" customHeight="1" thickBot="1" x14ac:dyDescent="0.3"/>
    <row r="65" spans="1:45" ht="15" customHeight="1" x14ac:dyDescent="0.25">
      <c r="AK65" s="230"/>
      <c r="AL65" s="231"/>
      <c r="AM65" s="232" t="str">
        <f>IF(OR(B41="",B42="",B43="",B45=""),"","complet")</f>
        <v/>
      </c>
      <c r="AN65" s="231"/>
      <c r="AO65" s="233"/>
      <c r="AP65" s="231"/>
      <c r="AQ65" s="231"/>
      <c r="AR65" s="231"/>
      <c r="AS65" s="234"/>
    </row>
    <row r="66" spans="1:45" ht="15" customHeight="1" x14ac:dyDescent="0.25">
      <c r="AK66" s="235"/>
      <c r="AO66" s="2"/>
      <c r="AS66" s="236"/>
    </row>
    <row r="67" spans="1:45" ht="15" customHeight="1" x14ac:dyDescent="0.25">
      <c r="AK67" s="235"/>
      <c r="AL67" s="75" t="s">
        <v>225</v>
      </c>
      <c r="AM67" s="64">
        <v>0</v>
      </c>
      <c r="AN67" s="64" t="s">
        <v>30</v>
      </c>
      <c r="AO67" s="64" t="s">
        <v>27</v>
      </c>
      <c r="AS67" s="236"/>
    </row>
    <row r="68" spans="1:45" ht="15" customHeight="1" x14ac:dyDescent="0.25">
      <c r="AK68" s="250" t="s">
        <v>224</v>
      </c>
      <c r="AM68" s="64">
        <v>1</v>
      </c>
      <c r="AN68" s="64">
        <v>2</v>
      </c>
      <c r="AO68" s="64">
        <v>3</v>
      </c>
      <c r="AS68" s="236"/>
    </row>
    <row r="69" spans="1:45" ht="15" customHeight="1" x14ac:dyDescent="0.25">
      <c r="AK69" s="235">
        <v>0</v>
      </c>
      <c r="AL69" s="64">
        <v>1</v>
      </c>
      <c r="AM69" s="2" t="str">
        <f>IF('Formulaire unique'!T72="","","")</f>
        <v/>
      </c>
      <c r="AN69" s="2" t="str">
        <f>IF('Formulaire unique'!T72="","","")</f>
        <v/>
      </c>
      <c r="AO69" s="2" t="str">
        <f>IF('Formulaire unique'!T72="","","")</f>
        <v/>
      </c>
      <c r="AS69" s="236"/>
    </row>
    <row r="70" spans="1:45" ht="15" customHeight="1" x14ac:dyDescent="0.25">
      <c r="AK70" s="235" t="s">
        <v>30</v>
      </c>
      <c r="AL70" s="64">
        <v>2</v>
      </c>
      <c r="AM70" s="2" t="str">
        <f>IF('Formulaire unique'!T72="non","","")</f>
        <v/>
      </c>
      <c r="AN70" s="2" t="str">
        <f>IF('Formulaire unique'!T72="non","","")</f>
        <v/>
      </c>
      <c r="AO70" s="2" t="str">
        <f>IF(AM65="complet",Notes!B15,"")</f>
        <v/>
      </c>
      <c r="AS70" s="236"/>
    </row>
    <row r="71" spans="1:45" ht="15" customHeight="1" x14ac:dyDescent="0.25">
      <c r="AK71" s="235" t="s">
        <v>27</v>
      </c>
      <c r="AL71" s="64">
        <v>3</v>
      </c>
      <c r="AM71" s="2" t="str">
        <f>IF('Formulaire unique'!T72="oui","","")</f>
        <v/>
      </c>
      <c r="AN71" s="2" t="str">
        <f>IF('Formulaire unique'!T72="oui","","")</f>
        <v/>
      </c>
      <c r="AO71" s="2" t="str">
        <f>IF('Formulaire unique'!T72="oui","","")</f>
        <v/>
      </c>
      <c r="AS71" s="236"/>
    </row>
    <row r="72" spans="1:45" ht="15" customHeight="1" x14ac:dyDescent="0.25">
      <c r="AK72" s="235"/>
      <c r="AM72" s="2"/>
      <c r="AO72" s="2"/>
      <c r="AS72" s="236"/>
    </row>
    <row r="73" spans="1:45" ht="15" customHeight="1" x14ac:dyDescent="0.25">
      <c r="AK73" s="235"/>
      <c r="AM73" s="2"/>
      <c r="AO73" s="2"/>
      <c r="AS73" s="236"/>
    </row>
    <row r="74" spans="1:45" ht="15" customHeight="1" thickBot="1" x14ac:dyDescent="0.3">
      <c r="AK74" s="237" t="str" cm="1">
        <f t="array" ref="AK74">INDEX(AM69:AO71,VLOOKUP('Formulaire unique'!T72,'Matrices Formulaires'!AK69:AL71,2,FALSE),HLOOKUP('Formulaire unique'!Y74,'Matrices Formulaires'!AM67:AO68,2,FALSE))</f>
        <v/>
      </c>
      <c r="AL74" s="238"/>
      <c r="AM74" s="239"/>
      <c r="AN74" s="238"/>
      <c r="AO74" s="239"/>
      <c r="AP74" s="238"/>
      <c r="AQ74" s="238"/>
      <c r="AR74" s="238"/>
      <c r="AS74" s="240"/>
    </row>
    <row r="76" spans="1:45" s="246" customFormat="1" ht="5.0999999999999996" customHeight="1" x14ac:dyDescent="0.25">
      <c r="B76" s="247"/>
      <c r="D76" s="247"/>
      <c r="F76" s="247"/>
    </row>
    <row r="77" spans="1:45" ht="15" customHeight="1" x14ac:dyDescent="0.25">
      <c r="A77" s="592" t="s">
        <v>234</v>
      </c>
      <c r="B77" s="592"/>
      <c r="C77" s="592"/>
    </row>
    <row r="78" spans="1:45" ht="30.75" customHeight="1" x14ac:dyDescent="0.25">
      <c r="B78" s="228" t="s">
        <v>82</v>
      </c>
    </row>
    <row r="80" spans="1:45" ht="15" customHeight="1" thickBot="1" x14ac:dyDescent="0.3"/>
    <row r="81" spans="2:51" ht="15" customHeight="1" x14ac:dyDescent="0.25">
      <c r="B81" s="230" t="str">
        <f>IF('Formulaire unique'!W89="","",'Formulaire unique'!W89)</f>
        <v/>
      </c>
      <c r="C81" s="231"/>
      <c r="D81" s="233"/>
      <c r="E81" s="231"/>
      <c r="F81" s="233"/>
      <c r="G81" s="234"/>
      <c r="AK81" s="230"/>
      <c r="AL81" s="231"/>
      <c r="AM81" s="232" t="str">
        <f>IF(OR(B81="",B82=""),"","complet")</f>
        <v/>
      </c>
      <c r="AN81" s="231"/>
      <c r="AO81" s="233"/>
      <c r="AP81" s="231"/>
      <c r="AQ81" s="231"/>
      <c r="AR81" s="231"/>
      <c r="AS81" s="231"/>
      <c r="AT81" s="231"/>
      <c r="AU81" s="231"/>
      <c r="AV81" s="231"/>
      <c r="AW81" s="231"/>
      <c r="AX81" s="231"/>
      <c r="AY81" s="234"/>
    </row>
    <row r="82" spans="2:51" ht="15" customHeight="1" thickBot="1" x14ac:dyDescent="0.3">
      <c r="B82" s="242" t="str">
        <f>IF('Formulaire unique'!AF111="","",'Formulaire unique'!AF111)</f>
        <v/>
      </c>
      <c r="C82" s="243"/>
      <c r="D82" s="244"/>
      <c r="E82" s="243"/>
      <c r="F82" s="244"/>
      <c r="G82" s="245"/>
      <c r="AK82" s="235"/>
      <c r="AO82" s="2"/>
      <c r="AY82" s="236"/>
    </row>
    <row r="83" spans="2:51" ht="15" customHeight="1" x14ac:dyDescent="0.25">
      <c r="AK83" s="235"/>
      <c r="AL83" s="75" t="s">
        <v>8</v>
      </c>
      <c r="AM83" s="64">
        <v>0</v>
      </c>
      <c r="AN83" s="64" t="s">
        <v>30</v>
      </c>
      <c r="AO83" s="64" t="s">
        <v>27</v>
      </c>
      <c r="AP83" s="64" t="s">
        <v>252</v>
      </c>
      <c r="AY83" s="236"/>
    </row>
    <row r="84" spans="2:51" ht="15" customHeight="1" x14ac:dyDescent="0.25">
      <c r="AK84" s="250" t="s">
        <v>224</v>
      </c>
      <c r="AM84" s="64">
        <v>1</v>
      </c>
      <c r="AN84" s="64">
        <v>2</v>
      </c>
      <c r="AO84" s="64">
        <v>3</v>
      </c>
      <c r="AP84" s="64">
        <v>4</v>
      </c>
      <c r="AY84" s="236"/>
    </row>
    <row r="85" spans="2:51" ht="15" customHeight="1" x14ac:dyDescent="0.25">
      <c r="AK85" s="235">
        <v>0</v>
      </c>
      <c r="AL85" s="64">
        <v>1</v>
      </c>
      <c r="AM85" s="2" t="str">
        <f>Notes!B22</f>
        <v>Veuillez s'il vous plaît remplir toutes les cases bleues pour avoir accès aux autres sections qui vous concernent</v>
      </c>
      <c r="AN85" s="2" t="str">
        <f>Notes!B22</f>
        <v>Veuillez s'il vous plaît remplir toutes les cases bleues pour avoir accès aux autres sections qui vous concernent</v>
      </c>
      <c r="AO85" s="2" t="str">
        <f>Notes!B22</f>
        <v>Veuillez s'il vous plaît remplir toutes les cases bleues pour avoir accès aux autres sections qui vous concernent</v>
      </c>
      <c r="AP85" s="64" t="str">
        <f>Notes!B22</f>
        <v>Veuillez s'il vous plaît remplir toutes les cases bleues pour avoir accès aux autres sections qui vous concernent</v>
      </c>
      <c r="AY85" s="236"/>
    </row>
    <row r="86" spans="2:51" ht="15" customHeight="1" x14ac:dyDescent="0.25">
      <c r="AK86" s="235" t="s">
        <v>41</v>
      </c>
      <c r="AL86" s="64">
        <v>2</v>
      </c>
      <c r="AM86" s="2" t="str">
        <f>Notes!B22</f>
        <v>Veuillez s'il vous plaît remplir toutes les cases bleues pour avoir accès aux autres sections qui vous concernent</v>
      </c>
      <c r="AN86" s="2" t="str">
        <f>Notes!B23</f>
        <v>Allez à la section 4</v>
      </c>
      <c r="AO86" s="2" t="str">
        <f>IF(AM81="complet",Notes!B24,Notes!B22)</f>
        <v>Veuillez s'il vous plaît remplir toutes les cases bleues pour avoir accès aux autres sections qui vous concernent</v>
      </c>
      <c r="AP86" s="64" t="str">
        <f>Notes!B23</f>
        <v>Allez à la section 4</v>
      </c>
      <c r="AY86" s="236"/>
    </row>
    <row r="87" spans="2:51" ht="15" customHeight="1" x14ac:dyDescent="0.25">
      <c r="AK87" s="235" t="s">
        <v>42</v>
      </c>
      <c r="AL87" s="64">
        <v>3</v>
      </c>
      <c r="AM87" s="2" t="str">
        <f>Notes!B22</f>
        <v>Veuillez s'il vous plaît remplir toutes les cases bleues pour avoir accès aux autres sections qui vous concernent</v>
      </c>
      <c r="AN87" s="2" t="str">
        <f>Notes!B23</f>
        <v>Allez à la section 4</v>
      </c>
      <c r="AO87" s="2" t="str">
        <f>IF(AM81="complet",Notes!B24,Notes!B22)</f>
        <v>Veuillez s'il vous plaît remplir toutes les cases bleues pour avoir accès aux autres sections qui vous concernent</v>
      </c>
      <c r="AP87" s="64" t="str">
        <f>Notes!B23</f>
        <v>Allez à la section 4</v>
      </c>
      <c r="AY87" s="236"/>
    </row>
    <row r="88" spans="2:51" ht="15" customHeight="1" x14ac:dyDescent="0.25">
      <c r="AK88" s="235" t="s">
        <v>28</v>
      </c>
      <c r="AL88" s="64">
        <v>4</v>
      </c>
      <c r="AM88" s="2" t="str">
        <f>IF('Formulaire unique'!W89="autre","","")</f>
        <v/>
      </c>
      <c r="AN88" s="64" t="str">
        <f>IF('Formulaire unique'!W89="autre","","")</f>
        <v/>
      </c>
      <c r="AO88" s="2" t="str">
        <f>IF('Formulaire unique'!W89="autre","","")</f>
        <v/>
      </c>
      <c r="AP88" s="64" t="str">
        <f>IF('Formulaire unique'!W89="autre","","")</f>
        <v/>
      </c>
      <c r="AY88" s="236"/>
    </row>
    <row r="89" spans="2:51" ht="15" customHeight="1" x14ac:dyDescent="0.25">
      <c r="AK89" s="235"/>
      <c r="AM89" s="2"/>
      <c r="AO89" s="2"/>
      <c r="AY89" s="236"/>
    </row>
    <row r="90" spans="2:51" ht="15" customHeight="1" thickBot="1" x14ac:dyDescent="0.3">
      <c r="AK90" s="237" t="str" cm="1">
        <f t="array" ref="AK90">INDEX(AM85:AP88,VLOOKUP('Formulaire unique'!W89,AK85:AL88,2,FALSE),HLOOKUP('Formulaire unique'!AF111,AM83:AP84,2,FALSE))</f>
        <v>Veuillez s'il vous plaît remplir toutes les cases bleues pour avoir accès aux autres sections qui vous concernent</v>
      </c>
      <c r="AL90" s="238"/>
      <c r="AM90" s="239"/>
      <c r="AN90" s="238"/>
      <c r="AO90" s="239"/>
      <c r="AP90" s="238"/>
      <c r="AQ90" s="238"/>
      <c r="AR90" s="238"/>
      <c r="AS90" s="238"/>
      <c r="AT90" s="238"/>
      <c r="AU90" s="238"/>
      <c r="AV90" s="238"/>
      <c r="AW90" s="238"/>
      <c r="AX90" s="238"/>
      <c r="AY90" s="240"/>
    </row>
    <row r="92" spans="2:51" ht="15" customHeight="1" thickBot="1" x14ac:dyDescent="0.3"/>
    <row r="93" spans="2:51" ht="15" customHeight="1" x14ac:dyDescent="0.25">
      <c r="AK93" s="230"/>
      <c r="AL93" s="231"/>
      <c r="AM93" s="232" t="str">
        <f>IF(OR(B81="",B82=""),"","complet")</f>
        <v/>
      </c>
      <c r="AN93" s="231"/>
      <c r="AO93" s="233"/>
      <c r="AP93" s="234"/>
    </row>
    <row r="94" spans="2:51" ht="15" customHeight="1" x14ac:dyDescent="0.25">
      <c r="AK94" s="235"/>
      <c r="AO94" s="2"/>
      <c r="AP94" s="236"/>
    </row>
    <row r="95" spans="2:51" ht="15" customHeight="1" x14ac:dyDescent="0.25">
      <c r="AK95" s="235"/>
      <c r="AL95" s="75" t="s">
        <v>8</v>
      </c>
      <c r="AM95" s="64" t="s">
        <v>27</v>
      </c>
      <c r="AN95" s="64" t="s">
        <v>30</v>
      </c>
      <c r="AO95" s="64" t="s">
        <v>252</v>
      </c>
      <c r="AP95" s="236">
        <v>0</v>
      </c>
    </row>
    <row r="96" spans="2:51" ht="15" customHeight="1" x14ac:dyDescent="0.25">
      <c r="AK96" s="250" t="s">
        <v>224</v>
      </c>
      <c r="AM96" s="64">
        <v>1</v>
      </c>
      <c r="AN96" s="64">
        <v>2</v>
      </c>
      <c r="AO96" s="64">
        <v>3</v>
      </c>
      <c r="AP96" s="236">
        <v>4</v>
      </c>
    </row>
    <row r="97" spans="37:42" ht="15" customHeight="1" x14ac:dyDescent="0.25">
      <c r="AK97" s="235">
        <v>0</v>
      </c>
      <c r="AL97" s="64">
        <v>1</v>
      </c>
      <c r="AM97" s="2" t="str">
        <f>IF('Formulaire unique'!W89="","","")</f>
        <v/>
      </c>
      <c r="AN97" s="2" t="str">
        <f>IF('Formulaire unique'!W89="","","")</f>
        <v/>
      </c>
      <c r="AO97" s="2" t="str">
        <f>IF('Formulaire unique'!W89="","","")</f>
        <v/>
      </c>
      <c r="AP97" s="236" t="str">
        <f>IF('Formulaire unique'!W89="","","")</f>
        <v/>
      </c>
    </row>
    <row r="98" spans="37:42" ht="15" customHeight="1" x14ac:dyDescent="0.25">
      <c r="AK98" s="235" t="s">
        <v>41</v>
      </c>
      <c r="AL98" s="64">
        <v>2</v>
      </c>
      <c r="AM98" s="2" t="str">
        <f>Notes!B25</f>
        <v>Passer au formulaire : SCÉ</v>
      </c>
      <c r="AN98" s="2" t="str">
        <f>IF('Formulaire unique'!W89="Café L'Auriculaire","","")</f>
        <v/>
      </c>
      <c r="AO98" s="2" t="str">
        <f>IF('Formulaire unique'!W89="Café L'Auriculaire","","")</f>
        <v/>
      </c>
      <c r="AP98" s="236" t="str">
        <f>IF('Formulaire unique'!W89="Café L'Auriculaire","","")</f>
        <v/>
      </c>
    </row>
    <row r="99" spans="37:42" ht="15" customHeight="1" x14ac:dyDescent="0.25">
      <c r="AK99" s="235" t="s">
        <v>42</v>
      </c>
      <c r="AL99" s="64">
        <v>3</v>
      </c>
      <c r="AM99" s="2" t="str">
        <f>Notes!B25</f>
        <v>Passer au formulaire : SCÉ</v>
      </c>
      <c r="AN99" s="2" t="str">
        <f>IF('Formulaire unique'!W89="Bar Le Baromètre","","")</f>
        <v/>
      </c>
      <c r="AO99" s="2" t="str">
        <f>IF('Formulaire unique'!W89="Bar Le Baromètre","","")</f>
        <v/>
      </c>
      <c r="AP99" s="236" t="str">
        <f>IF('Formulaire unique'!W89="Bar Le Baromètre","","")</f>
        <v/>
      </c>
    </row>
    <row r="100" spans="37:42" ht="15" customHeight="1" x14ac:dyDescent="0.25">
      <c r="AK100" s="235" t="s">
        <v>28</v>
      </c>
      <c r="AL100" s="64">
        <v>4</v>
      </c>
      <c r="AM100" s="2" t="str">
        <f>IF('Formulaire unique'!W89="Autre","","")</f>
        <v/>
      </c>
      <c r="AN100" s="64" t="str">
        <f>IF('Formulaire unique'!W89="Autre","","")</f>
        <v/>
      </c>
      <c r="AO100" s="2" t="str">
        <f>IF('Formulaire unique'!W89="Autre","","")</f>
        <v/>
      </c>
      <c r="AP100" s="236" t="str">
        <f>IF('Formulaire unique'!W89="Autre","","")</f>
        <v/>
      </c>
    </row>
    <row r="101" spans="37:42" ht="15" customHeight="1" x14ac:dyDescent="0.25">
      <c r="AK101" s="235"/>
      <c r="AM101" s="2"/>
      <c r="AO101" s="2"/>
      <c r="AP101" s="236"/>
    </row>
    <row r="102" spans="37:42" ht="15" customHeight="1" thickBot="1" x14ac:dyDescent="0.3">
      <c r="AK102" s="237" t="str" cm="1">
        <f t="array" ref="AK102">INDEX(AM97:AP100,VLOOKUP('Formulaire unique'!W89,'Matrices Formulaires'!AK97:AL100,2,FALSE),HLOOKUP('Formulaire unique'!AF111,'Matrices Formulaires'!AM95:AP96,2,FALSE))</f>
        <v/>
      </c>
      <c r="AL102" s="238"/>
      <c r="AM102" s="239"/>
      <c r="AN102" s="238"/>
      <c r="AO102" s="239"/>
      <c r="AP102" s="240"/>
    </row>
    <row r="104" spans="37:42" ht="15" customHeight="1" thickBot="1" x14ac:dyDescent="0.3"/>
    <row r="105" spans="37:42" ht="15" customHeight="1" x14ac:dyDescent="0.25">
      <c r="AK105" s="230"/>
      <c r="AL105" s="231"/>
      <c r="AM105" s="232" t="str">
        <f>IF(OR(B81="",B82=""),"","complet")</f>
        <v/>
      </c>
      <c r="AN105" s="231"/>
      <c r="AO105" s="233"/>
      <c r="AP105" s="234"/>
    </row>
    <row r="106" spans="37:42" ht="15" customHeight="1" x14ac:dyDescent="0.25">
      <c r="AK106" s="235"/>
      <c r="AO106" s="2"/>
      <c r="AP106" s="236"/>
    </row>
    <row r="107" spans="37:42" ht="15" customHeight="1" x14ac:dyDescent="0.25">
      <c r="AK107" s="235"/>
      <c r="AL107" s="75" t="s">
        <v>8</v>
      </c>
      <c r="AM107" s="64" t="s">
        <v>27</v>
      </c>
      <c r="AN107" s="64" t="s">
        <v>30</v>
      </c>
      <c r="AO107" s="64" t="s">
        <v>252</v>
      </c>
      <c r="AP107" s="236">
        <v>0</v>
      </c>
    </row>
    <row r="108" spans="37:42" ht="15" customHeight="1" x14ac:dyDescent="0.25">
      <c r="AK108" s="250" t="s">
        <v>224</v>
      </c>
      <c r="AM108" s="64">
        <v>1</v>
      </c>
      <c r="AN108" s="64">
        <v>2</v>
      </c>
      <c r="AO108" s="64">
        <v>3</v>
      </c>
      <c r="AP108" s="236">
        <v>4</v>
      </c>
    </row>
    <row r="109" spans="37:42" ht="15" customHeight="1" x14ac:dyDescent="0.25">
      <c r="AK109" s="235">
        <v>0</v>
      </c>
      <c r="AL109" s="64">
        <v>1</v>
      </c>
      <c r="AM109" s="2" t="str">
        <f>IF('Formulaire unique'!W89="","","")</f>
        <v/>
      </c>
      <c r="AN109" s="2" t="str">
        <f>IF('Formulaire unique'!W89="","","")</f>
        <v/>
      </c>
      <c r="AO109" s="2" t="str">
        <f>IF('Formulaire unique'!W89="","","")</f>
        <v/>
      </c>
      <c r="AP109" s="236" t="str">
        <f>IF('Formulaire unique'!W89="","","")</f>
        <v/>
      </c>
    </row>
    <row r="110" spans="37:42" ht="15" customHeight="1" x14ac:dyDescent="0.25">
      <c r="AK110" s="235" t="s">
        <v>41</v>
      </c>
      <c r="AL110" s="64">
        <v>2</v>
      </c>
      <c r="AM110" s="2" t="str">
        <f>Notes!B26</f>
        <v>EN CLIQUANT ICI</v>
      </c>
      <c r="AN110" s="2" t="str">
        <f>IF('Formulaire unique'!W89="Café L'Auriculaire","","")</f>
        <v/>
      </c>
      <c r="AO110" s="2" t="str">
        <f>IF('Formulaire unique'!W89="Café L'Auriculaire","","")</f>
        <v/>
      </c>
      <c r="AP110" s="236" t="str">
        <f>IF('Formulaire unique'!W89="Café L'Auriculaire","","")</f>
        <v/>
      </c>
    </row>
    <row r="111" spans="37:42" ht="15" customHeight="1" x14ac:dyDescent="0.25">
      <c r="AK111" s="235" t="s">
        <v>42</v>
      </c>
      <c r="AL111" s="64">
        <v>3</v>
      </c>
      <c r="AM111" s="2" t="str">
        <f>Notes!B26</f>
        <v>EN CLIQUANT ICI</v>
      </c>
      <c r="AN111" s="2" t="str">
        <f>IF('Formulaire unique'!W89="Bar Le Baromètre","","")</f>
        <v/>
      </c>
      <c r="AO111" s="2" t="str">
        <f>IF('Formulaire unique'!W89="Bar Le Baromètre","","")</f>
        <v/>
      </c>
      <c r="AP111" s="236" t="str">
        <f>IF('Formulaire unique'!W89="Bar Le Baromètre","","")</f>
        <v/>
      </c>
    </row>
    <row r="112" spans="37:42" ht="15" customHeight="1" x14ac:dyDescent="0.25">
      <c r="AK112" s="235" t="s">
        <v>28</v>
      </c>
      <c r="AL112" s="64">
        <v>4</v>
      </c>
      <c r="AM112" s="2" t="str">
        <f>IF('Formulaire unique'!W89="Autre","","")</f>
        <v/>
      </c>
      <c r="AN112" s="64" t="str">
        <f>IF('Formulaire unique'!W89="Autre","","")</f>
        <v/>
      </c>
      <c r="AO112" s="64" t="str">
        <f>IF('Formulaire unique'!W89="Autre","","")</f>
        <v/>
      </c>
      <c r="AP112" s="236" t="str">
        <f>IF('Formulaire unique'!W89="Autre","","")</f>
        <v/>
      </c>
    </row>
    <row r="113" spans="1:42" ht="15" customHeight="1" x14ac:dyDescent="0.25">
      <c r="AK113" s="235"/>
      <c r="AM113" s="2"/>
      <c r="AO113" s="2"/>
      <c r="AP113" s="236"/>
    </row>
    <row r="114" spans="1:42" ht="15" customHeight="1" thickBot="1" x14ac:dyDescent="0.3">
      <c r="Q114" s="252"/>
      <c r="AK114" s="237" t="str" cm="1">
        <f t="array" ref="AK114">INDEX(AM109:AP112,VLOOKUP('Formulaire unique'!W89,'Matrices Formulaires'!AK109:AL112,2,FALSE),HLOOKUP('Formulaire unique'!AF111,'Matrices Formulaires'!AM107:AP108,2,FALSE))</f>
        <v/>
      </c>
      <c r="AL114" s="238"/>
      <c r="AM114" s="239"/>
      <c r="AN114" s="238"/>
      <c r="AO114" s="239"/>
      <c r="AP114" s="240"/>
    </row>
    <row r="117" spans="1:42" s="253" customFormat="1" ht="4.5" customHeight="1" x14ac:dyDescent="0.25">
      <c r="B117" s="254"/>
      <c r="D117" s="254"/>
      <c r="F117" s="254"/>
    </row>
    <row r="118" spans="1:42" ht="15" customHeight="1" x14ac:dyDescent="0.25">
      <c r="A118" s="592" t="s">
        <v>234</v>
      </c>
      <c r="B118" s="592"/>
      <c r="C118" s="592"/>
    </row>
    <row r="119" spans="1:42" ht="30" customHeight="1" thickBot="1" x14ac:dyDescent="0.3">
      <c r="B119" s="228" t="s">
        <v>235</v>
      </c>
    </row>
    <row r="120" spans="1:42" ht="15" customHeight="1" x14ac:dyDescent="0.25">
      <c r="A120" s="255" t="s">
        <v>239</v>
      </c>
      <c r="B120" s="256" t="s">
        <v>238</v>
      </c>
      <c r="C120" s="256" t="s">
        <v>237</v>
      </c>
      <c r="D120" s="256" t="s">
        <v>236</v>
      </c>
      <c r="E120" s="231"/>
      <c r="F120" s="233"/>
      <c r="G120" s="231"/>
      <c r="H120" s="231"/>
      <c r="I120" s="231"/>
      <c r="J120" s="231"/>
      <c r="K120" s="231"/>
      <c r="L120" s="231"/>
      <c r="M120" s="231"/>
      <c r="N120" s="231"/>
      <c r="O120" s="231"/>
      <c r="P120" s="231"/>
      <c r="Q120" s="231"/>
      <c r="R120" s="231"/>
      <c r="S120" s="231"/>
      <c r="T120" s="231"/>
      <c r="U120" s="231"/>
      <c r="V120" s="231"/>
      <c r="W120" s="231"/>
      <c r="X120" s="231"/>
      <c r="Y120" s="231"/>
      <c r="Z120" s="231"/>
      <c r="AA120" s="231"/>
      <c r="AB120" s="231"/>
      <c r="AC120" s="231"/>
      <c r="AD120" s="231"/>
      <c r="AE120" s="231"/>
      <c r="AF120" s="231"/>
      <c r="AG120" s="231"/>
      <c r="AH120" s="231"/>
      <c r="AI120" s="234"/>
    </row>
    <row r="121" spans="1:42" ht="15" customHeight="1" thickBot="1" x14ac:dyDescent="0.3">
      <c r="A121" s="257" t="str">
        <f>IF(OR(D122="",D124="",D126="",D127="",D128="",D129=""),"","complet")</f>
        <v/>
      </c>
      <c r="B121" s="258" t="str">
        <f>IF(OR(D122="",D124="",D125="",D126="",D127="",D128="",D129=""),"","complet")</f>
        <v/>
      </c>
      <c r="C121" s="258" t="str">
        <f>IF(OR(D122="",D123="",D124="",D126="",D127="",D128="",D129=""),"","complet")</f>
        <v/>
      </c>
      <c r="D121" s="258" t="str">
        <f>IF(OR(D122="",D123="",D124="",D125="",D126="",D127="",D128="",D129=""),"","complet")</f>
        <v/>
      </c>
      <c r="AI121" s="236"/>
    </row>
    <row r="122" spans="1:42" ht="15" customHeight="1" x14ac:dyDescent="0.25">
      <c r="A122" s="235"/>
      <c r="C122" s="2"/>
      <c r="D122" s="2" t="str">
        <f>IF('Formulaire unique'!AJ128="","",'Formulaire unique'!AJ128)</f>
        <v>N/A</v>
      </c>
      <c r="AI122" s="236"/>
      <c r="AK122" s="230"/>
      <c r="AL122" s="259" t="s">
        <v>254</v>
      </c>
      <c r="AM122" s="231">
        <v>0</v>
      </c>
      <c r="AN122" s="231" t="s">
        <v>27</v>
      </c>
      <c r="AO122" s="231" t="s">
        <v>30</v>
      </c>
      <c r="AP122" s="234"/>
    </row>
    <row r="123" spans="1:42" ht="15" customHeight="1" x14ac:dyDescent="0.25">
      <c r="A123" s="260"/>
      <c r="B123" s="261"/>
      <c r="C123" s="2"/>
      <c r="D123" s="2" t="str">
        <f>IF('Formulaire unique'!U132="","",'Formulaire unique'!U132)</f>
        <v/>
      </c>
      <c r="AI123" s="236"/>
      <c r="AK123" s="250" t="s">
        <v>131</v>
      </c>
      <c r="AM123" s="64">
        <v>1</v>
      </c>
      <c r="AN123" s="64">
        <v>2</v>
      </c>
      <c r="AO123" s="64">
        <v>3</v>
      </c>
      <c r="AP123" s="236"/>
    </row>
    <row r="124" spans="1:42" ht="15" customHeight="1" x14ac:dyDescent="0.25">
      <c r="A124" s="235"/>
      <c r="C124" s="2"/>
      <c r="D124" s="2" t="str">
        <f>IF('Formulaire unique'!AA134="","",'Formulaire unique'!AA134)</f>
        <v/>
      </c>
      <c r="AI124" s="236"/>
      <c r="AK124" s="235">
        <v>0</v>
      </c>
      <c r="AL124" s="64">
        <v>1</v>
      </c>
      <c r="AM124" s="2" t="str">
        <f>IF('Formulaire unique'!AJ128="",Notes!B30,"")</f>
        <v/>
      </c>
      <c r="AN124" s="2" t="str">
        <f>IF('Formulaire unique'!AJ128="",Notes!B30,"")</f>
        <v/>
      </c>
      <c r="AO124" s="2" t="str">
        <f>IF('Formulaire unique'!AJ128="",Notes!B30,"")</f>
        <v/>
      </c>
      <c r="AP124" s="236"/>
    </row>
    <row r="125" spans="1:42" ht="15" customHeight="1" x14ac:dyDescent="0.25">
      <c r="A125" s="260"/>
      <c r="C125" s="261"/>
      <c r="D125" s="2" t="str">
        <f>IF('Formulaire unique'!T139="","",'Formulaire unique'!T139)</f>
        <v/>
      </c>
      <c r="AI125" s="236"/>
      <c r="AK125" s="235" t="s">
        <v>27</v>
      </c>
      <c r="AL125" s="64">
        <v>2</v>
      </c>
      <c r="AM125" s="2" t="str">
        <f>IF('Formulaire unique'!AA134="",Notes!B30,"")</f>
        <v>Veuillez s'il vous plaît remplir toutes les cases bleues pour avoir accès aux autres sections qui vous concernent</v>
      </c>
      <c r="AN125" s="2" t="str">
        <f>IF(D121="complet",Notes!B31,Notes!B30)</f>
        <v>Veuillez s'il vous plaît remplir toutes les cases bleues pour avoir accès aux autres sections qui vous concernent</v>
      </c>
      <c r="AO125" s="2" t="str">
        <f>IF(C121="complet",Notes!B31,Notes!B30)</f>
        <v>Veuillez s'il vous plaît remplir toutes les cases bleues pour avoir accès aux autres sections qui vous concernent</v>
      </c>
      <c r="AP125" s="236"/>
    </row>
    <row r="126" spans="1:42" ht="15" customHeight="1" x14ac:dyDescent="0.25">
      <c r="A126" s="235"/>
      <c r="C126" s="2"/>
      <c r="D126" s="2" t="str">
        <f>IF('Formulaire unique'!R144="","",'Formulaire unique'!R144)</f>
        <v/>
      </c>
      <c r="AI126" s="236"/>
      <c r="AK126" s="235" t="s">
        <v>30</v>
      </c>
      <c r="AL126" s="64">
        <v>3</v>
      </c>
      <c r="AM126" s="2" t="str">
        <f>IF('Formulaire unique'!AA134="",Notes!B30,"")</f>
        <v>Veuillez s'il vous plaît remplir toutes les cases bleues pour avoir accès aux autres sections qui vous concernent</v>
      </c>
      <c r="AN126" s="2" t="str">
        <f>IF(B121="complet",Notes!B31,Notes!B30)</f>
        <v>Veuillez s'il vous plaît remplir toutes les cases bleues pour avoir accès aux autres sections qui vous concernent</v>
      </c>
      <c r="AO126" s="2" t="str">
        <f>IF(A121="complet",Notes!B31,Notes!B30)</f>
        <v>Veuillez s'il vous plaît remplir toutes les cases bleues pour avoir accès aux autres sections qui vous concernent</v>
      </c>
      <c r="AP126" s="236"/>
    </row>
    <row r="127" spans="1:42" ht="15" customHeight="1" x14ac:dyDescent="0.25">
      <c r="A127" s="235"/>
      <c r="C127" s="2"/>
      <c r="D127" s="2" t="str">
        <f>IF('Formulaire unique'!O146="","",'Formulaire unique'!O146)</f>
        <v/>
      </c>
      <c r="AI127" s="236"/>
      <c r="AK127" s="235" t="s">
        <v>240</v>
      </c>
      <c r="AL127" s="64">
        <v>4</v>
      </c>
      <c r="AM127" s="2" t="str">
        <f>IF('Formulaire unique'!AJ128="N/A",Notes!B30,"")</f>
        <v>Veuillez s'il vous plaît remplir toutes les cases bleues pour avoir accès aux autres sections qui vous concernent</v>
      </c>
      <c r="AN127" s="64" t="str">
        <f>IF(B121="complet",Notes!B31,Notes!B30)</f>
        <v>Veuillez s'il vous plaît remplir toutes les cases bleues pour avoir accès aux autres sections qui vous concernent</v>
      </c>
      <c r="AO127" s="2" t="str">
        <f>IF(A121="complet",Notes!B31,Notes!B30)</f>
        <v>Veuillez s'il vous plaît remplir toutes les cases bleues pour avoir accès aux autres sections qui vous concernent</v>
      </c>
      <c r="AP127" s="236"/>
    </row>
    <row r="128" spans="1:42" ht="15" customHeight="1" thickBot="1" x14ac:dyDescent="0.3">
      <c r="A128" s="235"/>
      <c r="C128" s="2"/>
      <c r="D128" s="2" t="str">
        <f>IF('Formulaire unique'!T148="","",'Formulaire unique'!T148)</f>
        <v/>
      </c>
      <c r="AI128" s="236"/>
      <c r="AK128" s="237" t="str" cm="1">
        <f t="array" ref="AK128">INDEX(AM124:AP127,VLOOKUP('Formulaire unique'!AJ128,'Matrices Formulaires'!AK124:AL127,2,FALSE),HLOOKUP('Formulaire unique'!AA134,'Matrices Formulaires'!AM122:AO123,2,FALSE))</f>
        <v>Veuillez s'il vous plaît remplir toutes les cases bleues pour avoir accès aux autres sections qui vous concernent</v>
      </c>
      <c r="AL128" s="238"/>
      <c r="AM128" s="239"/>
      <c r="AN128" s="238"/>
      <c r="AO128" s="239"/>
      <c r="AP128" s="240"/>
    </row>
    <row r="129" spans="1:50" ht="15" customHeight="1" thickBot="1" x14ac:dyDescent="0.3">
      <c r="A129" s="242"/>
      <c r="B129" s="244"/>
      <c r="C129" s="244"/>
      <c r="D129" s="244" t="str">
        <f>IF('Formulaire unique'!AG151="","",'Formulaire unique'!AG151)</f>
        <v/>
      </c>
      <c r="E129" s="243"/>
      <c r="F129" s="244"/>
      <c r="G129" s="243"/>
      <c r="H129" s="243"/>
      <c r="I129" s="243"/>
      <c r="J129" s="243"/>
      <c r="K129" s="243"/>
      <c r="L129" s="243"/>
      <c r="M129" s="243"/>
      <c r="N129" s="243"/>
      <c r="O129" s="243"/>
      <c r="P129" s="243"/>
      <c r="Q129" s="243"/>
      <c r="R129" s="243"/>
      <c r="S129" s="243"/>
      <c r="T129" s="243"/>
      <c r="U129" s="243"/>
      <c r="V129" s="243"/>
      <c r="W129" s="243"/>
      <c r="X129" s="243"/>
      <c r="Y129" s="243"/>
      <c r="Z129" s="243"/>
      <c r="AA129" s="243"/>
      <c r="AB129" s="243"/>
      <c r="AC129" s="243"/>
      <c r="AD129" s="243"/>
      <c r="AE129" s="243"/>
      <c r="AF129" s="243"/>
      <c r="AG129" s="243"/>
      <c r="AH129" s="243"/>
      <c r="AI129" s="245"/>
      <c r="AK129" s="2"/>
      <c r="AM129" s="2"/>
      <c r="AO129" s="2"/>
    </row>
    <row r="131" spans="1:50" ht="15" customHeight="1" x14ac:dyDescent="0.25">
      <c r="A131" s="64" t="s">
        <v>248</v>
      </c>
    </row>
    <row r="132" spans="1:50" ht="15" customHeight="1" x14ac:dyDescent="0.25">
      <c r="A132" s="262" t="str">
        <f>IF(OR('Formulaire unique'!R144="oui",'Formulaire unique'!O146="oui",'Formulaire unique'!T148="oui"),"oui","non")</f>
        <v>non</v>
      </c>
    </row>
    <row r="134" spans="1:50" s="253" customFormat="1" ht="4.5" customHeight="1" x14ac:dyDescent="0.25">
      <c r="B134" s="254"/>
      <c r="D134" s="254"/>
      <c r="F134" s="254"/>
    </row>
    <row r="135" spans="1:50" ht="15" customHeight="1" x14ac:dyDescent="0.25">
      <c r="A135" s="592" t="s">
        <v>234</v>
      </c>
      <c r="B135" s="592"/>
      <c r="C135" s="592"/>
    </row>
    <row r="136" spans="1:50" ht="30" customHeight="1" thickBot="1" x14ac:dyDescent="0.3">
      <c r="B136" s="228" t="s">
        <v>241</v>
      </c>
    </row>
    <row r="137" spans="1:50" ht="15" customHeight="1" x14ac:dyDescent="0.25">
      <c r="A137" s="64" t="s">
        <v>243</v>
      </c>
      <c r="B137" s="64" t="s">
        <v>242</v>
      </c>
      <c r="AK137" s="263"/>
      <c r="AL137" s="259" t="s">
        <v>245</v>
      </c>
      <c r="AM137" s="231">
        <v>0</v>
      </c>
      <c r="AN137" s="231" t="str">
        <f>IF('Formulaire unique'!Y166="","",'Formulaire unique'!Y166)</f>
        <v/>
      </c>
      <c r="AO137" s="231"/>
      <c r="AP137" s="231"/>
      <c r="AQ137" s="231"/>
      <c r="AR137" s="231"/>
      <c r="AS137" s="231"/>
      <c r="AT137" s="231"/>
      <c r="AU137" s="231"/>
      <c r="AV137" s="231"/>
      <c r="AW137" s="231"/>
      <c r="AX137" s="234"/>
    </row>
    <row r="138" spans="1:50" ht="15" customHeight="1" x14ac:dyDescent="0.25">
      <c r="A138" s="258" t="str">
        <f>IF(OR(B139="",B140="",B142="",B143="",B144="",B145=""),"","complet")</f>
        <v/>
      </c>
      <c r="B138" s="258" t="str">
        <f>IF(OR(B139="",B140="",B141="",B142="",B143="",B144="",B145=""),"","complet")</f>
        <v/>
      </c>
      <c r="AK138" s="250" t="s">
        <v>244</v>
      </c>
      <c r="AM138" s="64">
        <v>1</v>
      </c>
      <c r="AN138" s="64">
        <v>2</v>
      </c>
      <c r="AX138" s="236"/>
    </row>
    <row r="139" spans="1:50" ht="15" customHeight="1" x14ac:dyDescent="0.25">
      <c r="B139" s="2" t="str">
        <f>IF('Formulaire unique'!H163="","",'Formulaire unique'!H163)</f>
        <v/>
      </c>
      <c r="AK139" s="235">
        <v>0</v>
      </c>
      <c r="AL139" s="64">
        <v>1</v>
      </c>
      <c r="AM139" s="2" t="str">
        <f>Notes!B40</f>
        <v>Veuillez s'il vous plaît remplir toutes les cases bleues pour avoir accès aux autres sections qui vous concernent</v>
      </c>
      <c r="AN139" s="2" t="str">
        <f>Notes!B40</f>
        <v>Veuillez s'il vous plaît remplir toutes les cases bleues pour avoir accès aux autres sections qui vous concernent</v>
      </c>
      <c r="AX139" s="236"/>
    </row>
    <row r="140" spans="1:50" ht="15" customHeight="1" x14ac:dyDescent="0.25">
      <c r="B140" s="2" t="str">
        <f>IF('Formulaire unique'!G166="","",'Formulaire unique'!G166)</f>
        <v/>
      </c>
      <c r="AK140" s="235" t="s">
        <v>27</v>
      </c>
      <c r="AL140" s="64">
        <v>2</v>
      </c>
      <c r="AM140" s="2" t="str">
        <f>IF(B138="complet",Notes!B41,Notes!B40)</f>
        <v>Veuillez s'il vous plaît remplir toutes les cases bleues pour avoir accès aux autres sections qui vous concernent</v>
      </c>
      <c r="AN140" s="2" t="str">
        <f>IF(B138="complet",Notes!B41,Notes!B40)</f>
        <v>Veuillez s'il vous plaît remplir toutes les cases bleues pour avoir accès aux autres sections qui vous concernent</v>
      </c>
      <c r="AX140" s="236"/>
    </row>
    <row r="141" spans="1:50" ht="15" customHeight="1" x14ac:dyDescent="0.25">
      <c r="A141" s="264"/>
      <c r="B141" s="2" t="str">
        <f>IF('Formulaire unique'!Y166="","",'Formulaire unique'!Y166)</f>
        <v/>
      </c>
      <c r="AK141" s="235" t="s">
        <v>30</v>
      </c>
      <c r="AL141" s="64">
        <v>3</v>
      </c>
      <c r="AM141" s="2" t="str">
        <f>IF(A138="complet",Notes!B41,Notes!B40)</f>
        <v>Veuillez s'il vous plaît remplir toutes les cases bleues pour avoir accès aux autres sections qui vous concernent</v>
      </c>
      <c r="AN141" s="2" t="str">
        <f>IF(A138="complet",Notes!B41,Notes!B40)</f>
        <v>Veuillez s'il vous plaît remplir toutes les cases bleues pour avoir accès aux autres sections qui vous concernent</v>
      </c>
      <c r="AX141" s="236"/>
    </row>
    <row r="142" spans="1:50" ht="15" customHeight="1" x14ac:dyDescent="0.25">
      <c r="B142" s="2" t="str">
        <f>IF('Formulaire unique'!P170="","",'Formulaire unique'!P170)</f>
        <v/>
      </c>
      <c r="AK142" s="241"/>
      <c r="AX142" s="236"/>
    </row>
    <row r="143" spans="1:50" ht="15" customHeight="1" thickBot="1" x14ac:dyDescent="0.3">
      <c r="B143" s="2" t="str">
        <f>IF('Formulaire unique'!Q173="","",'Formulaire unique'!Q173)</f>
        <v/>
      </c>
      <c r="AK143" s="237" t="str" cm="1">
        <f t="array" ref="AK143">INDEX(AM139:AN141,VLOOKUP('Formulaire unique'!G166,'Matrices Formulaires'!AK139:AL141,2,FALSE),HLOOKUP('Formulaire unique'!Y166,'Matrices Formulaires'!AM137:AN138,2,FALSE))</f>
        <v>Veuillez s'il vous plaît remplir toutes les cases bleues pour avoir accès aux autres sections qui vous concernent</v>
      </c>
      <c r="AL143" s="238"/>
      <c r="AM143" s="238"/>
      <c r="AN143" s="238"/>
      <c r="AO143" s="238"/>
      <c r="AP143" s="238"/>
      <c r="AQ143" s="238"/>
      <c r="AR143" s="238"/>
      <c r="AS143" s="238"/>
      <c r="AT143" s="238"/>
      <c r="AU143" s="238"/>
      <c r="AV143" s="238"/>
      <c r="AW143" s="238"/>
      <c r="AX143" s="240"/>
    </row>
    <row r="144" spans="1:50" ht="15" customHeight="1" x14ac:dyDescent="0.25">
      <c r="B144" s="2" t="str">
        <f>IF('Formulaire unique'!Y176="","",'Formulaire unique'!Y176)</f>
        <v/>
      </c>
    </row>
    <row r="145" spans="1:55" ht="15" customHeight="1" x14ac:dyDescent="0.25">
      <c r="B145" s="2" t="str">
        <f>IF('Formulaire unique'!Z180="","",'Formulaire unique'!Z180)</f>
        <v/>
      </c>
    </row>
    <row r="147" spans="1:55" s="253" customFormat="1" ht="4.5" customHeight="1" x14ac:dyDescent="0.25">
      <c r="B147" s="254"/>
      <c r="D147" s="254"/>
      <c r="F147" s="254"/>
    </row>
    <row r="148" spans="1:55" ht="15" customHeight="1" x14ac:dyDescent="0.25">
      <c r="A148" s="592" t="s">
        <v>234</v>
      </c>
      <c r="B148" s="592"/>
      <c r="C148" s="592"/>
    </row>
    <row r="149" spans="1:55" ht="30" customHeight="1" thickBot="1" x14ac:dyDescent="0.3">
      <c r="B149" s="228" t="s">
        <v>247</v>
      </c>
    </row>
    <row r="150" spans="1:55" ht="15" customHeight="1" x14ac:dyDescent="0.25">
      <c r="A150" s="58" t="s">
        <v>225</v>
      </c>
      <c r="B150" s="2">
        <f>'Formulaire unique'!Y74</f>
        <v>0</v>
      </c>
      <c r="AL150" s="263"/>
      <c r="AM150" s="265" t="s">
        <v>248</v>
      </c>
      <c r="AN150" s="231" t="s">
        <v>27</v>
      </c>
      <c r="AO150" s="231" t="s">
        <v>30</v>
      </c>
      <c r="AP150" s="231"/>
      <c r="AQ150" s="231"/>
      <c r="AR150" s="231"/>
      <c r="AS150" s="231"/>
      <c r="AT150" s="231"/>
      <c r="AU150" s="231"/>
      <c r="AV150" s="231"/>
      <c r="AW150" s="231"/>
      <c r="AX150" s="231"/>
      <c r="AY150" s="231"/>
      <c r="AZ150" s="231"/>
      <c r="BA150" s="231"/>
      <c r="BB150" s="231"/>
      <c r="BC150" s="234"/>
    </row>
    <row r="151" spans="1:55" ht="15" customHeight="1" x14ac:dyDescent="0.25">
      <c r="A151" s="58" t="s">
        <v>248</v>
      </c>
      <c r="B151" s="266" t="str">
        <f>IF(AND('Formulaire unique'!R144="non",'Formulaire unique'!O146="non",'Formulaire unique'!T148="non"),"non","oui")</f>
        <v>oui</v>
      </c>
      <c r="AL151" s="250" t="s">
        <v>225</v>
      </c>
      <c r="AN151" s="64">
        <v>1</v>
      </c>
      <c r="AO151" s="64">
        <v>2</v>
      </c>
      <c r="BC151" s="236"/>
    </row>
    <row r="152" spans="1:55" ht="15" customHeight="1" x14ac:dyDescent="0.25">
      <c r="AL152" s="235" t="s">
        <v>27</v>
      </c>
      <c r="AM152" s="64">
        <v>1</v>
      </c>
      <c r="AN152" s="2" t="str">
        <f>""</f>
        <v/>
      </c>
      <c r="AO152" s="2" t="str">
        <f>Notes!B42</f>
        <v>Vous pouvez maintenant passer votre commande d'alcool</v>
      </c>
      <c r="BC152" s="236"/>
    </row>
    <row r="153" spans="1:55" ht="15" customHeight="1" x14ac:dyDescent="0.25">
      <c r="AL153" s="235" t="s">
        <v>30</v>
      </c>
      <c r="AM153" s="64">
        <v>2</v>
      </c>
      <c r="AN153" s="2" t="str">
        <f>""</f>
        <v/>
      </c>
      <c r="AO153" s="2" t="str">
        <f>Notes!B44</f>
        <v>Votre formulaire est maintenent valide. VEUILLEZ LE SAUVEGARDER dès maintenant et</v>
      </c>
      <c r="BC153" s="236"/>
    </row>
    <row r="154" spans="1:55" ht="15" customHeight="1" x14ac:dyDescent="0.25">
      <c r="AL154" s="241"/>
      <c r="BC154" s="236"/>
    </row>
    <row r="155" spans="1:55" ht="15" customHeight="1" thickBot="1" x14ac:dyDescent="0.3">
      <c r="AL155" s="237" t="e" cm="1">
        <f t="array" ref="AL155">INDEX(AN152:AO153,VLOOKUP(B150,AL152:AM153,2,FALSE),HLOOKUP(B151,AN150:AO151,2,FALSE))</f>
        <v>#N/A</v>
      </c>
      <c r="AM155" s="238"/>
      <c r="AN155" s="238"/>
      <c r="AO155" s="238"/>
      <c r="AP155" s="238"/>
      <c r="AQ155" s="238"/>
      <c r="AR155" s="238"/>
      <c r="AS155" s="238"/>
      <c r="AT155" s="238"/>
      <c r="AU155" s="238"/>
      <c r="AV155" s="238"/>
      <c r="AW155" s="238"/>
      <c r="AX155" s="238"/>
      <c r="AY155" s="238"/>
      <c r="AZ155" s="238"/>
      <c r="BA155" s="238"/>
      <c r="BB155" s="238"/>
      <c r="BC155" s="240"/>
    </row>
    <row r="156" spans="1:55" ht="15" customHeight="1" thickBot="1" x14ac:dyDescent="0.3"/>
    <row r="157" spans="1:55" ht="15" customHeight="1" x14ac:dyDescent="0.25">
      <c r="AL157" s="263"/>
      <c r="AM157" s="265" t="s">
        <v>248</v>
      </c>
      <c r="AN157" s="231" t="s">
        <v>27</v>
      </c>
      <c r="AO157" s="231" t="s">
        <v>30</v>
      </c>
      <c r="AP157" s="231"/>
      <c r="AQ157" s="231"/>
      <c r="AR157" s="231"/>
      <c r="AS157" s="231"/>
      <c r="AT157" s="231"/>
      <c r="AU157" s="231"/>
      <c r="AV157" s="231"/>
      <c r="AW157" s="231"/>
      <c r="AX157" s="231"/>
      <c r="AY157" s="231"/>
      <c r="AZ157" s="231"/>
      <c r="BA157" s="231"/>
      <c r="BB157" s="231"/>
      <c r="BC157" s="234"/>
    </row>
    <row r="158" spans="1:55" ht="15" customHeight="1" x14ac:dyDescent="0.25">
      <c r="AL158" s="250" t="s">
        <v>225</v>
      </c>
      <c r="AN158" s="64">
        <v>1</v>
      </c>
      <c r="AO158" s="64">
        <v>2</v>
      </c>
      <c r="BC158" s="236"/>
    </row>
    <row r="159" spans="1:55" ht="15" customHeight="1" x14ac:dyDescent="0.25">
      <c r="AL159" s="235" t="s">
        <v>27</v>
      </c>
      <c r="AM159" s="64">
        <v>1</v>
      </c>
      <c r="AN159" s="2" t="str">
        <f>""</f>
        <v/>
      </c>
      <c r="AO159" s="2" t="str">
        <f>Notes!B50</f>
        <v>Si vous n'êtes pas prêt pour passer votre commande, VEUILLEZ SAUVEGARDER DÈS MAINTENANT et</v>
      </c>
      <c r="BC159" s="236"/>
    </row>
    <row r="160" spans="1:55" ht="15" customHeight="1" x14ac:dyDescent="0.25">
      <c r="AL160" s="235" t="s">
        <v>30</v>
      </c>
      <c r="AM160" s="64">
        <v>2</v>
      </c>
      <c r="AN160" s="2" t="str">
        <f>""</f>
        <v/>
      </c>
      <c r="AO160" s="2" t="str">
        <f>""</f>
        <v/>
      </c>
      <c r="BC160" s="236"/>
    </row>
    <row r="161" spans="1:55" ht="15" customHeight="1" x14ac:dyDescent="0.25">
      <c r="AL161" s="241"/>
      <c r="BC161" s="236"/>
    </row>
    <row r="162" spans="1:55" ht="15" customHeight="1" thickBot="1" x14ac:dyDescent="0.3">
      <c r="AL162" s="237" t="e" cm="1">
        <f t="array" ref="AL162">INDEX(AN159:AO160,VLOOKUP(B150,AL159:AM160,2,FALSE),HLOOKUP(B151,AN157:AO158,2,FALSE))</f>
        <v>#N/A</v>
      </c>
      <c r="AM162" s="238"/>
      <c r="AN162" s="238"/>
      <c r="AO162" s="238"/>
      <c r="AP162" s="238"/>
      <c r="AQ162" s="238"/>
      <c r="AR162" s="238"/>
      <c r="AS162" s="238"/>
      <c r="AT162" s="238"/>
      <c r="AU162" s="238"/>
      <c r="AV162" s="238"/>
      <c r="AW162" s="238"/>
      <c r="AX162" s="238"/>
      <c r="AY162" s="238"/>
      <c r="AZ162" s="238"/>
      <c r="BA162" s="238"/>
      <c r="BB162" s="238"/>
      <c r="BC162" s="240"/>
    </row>
    <row r="163" spans="1:55" ht="15" customHeight="1" thickBot="1" x14ac:dyDescent="0.3"/>
    <row r="164" spans="1:55" ht="15" customHeight="1" x14ac:dyDescent="0.25">
      <c r="AL164" s="263"/>
      <c r="AM164" s="265" t="s">
        <v>248</v>
      </c>
      <c r="AN164" s="231" t="s">
        <v>27</v>
      </c>
      <c r="AO164" s="234" t="s">
        <v>30</v>
      </c>
    </row>
    <row r="165" spans="1:55" ht="15" customHeight="1" x14ac:dyDescent="0.25">
      <c r="AL165" s="250" t="s">
        <v>225</v>
      </c>
      <c r="AN165" s="64">
        <v>1</v>
      </c>
      <c r="AO165" s="236">
        <v>2</v>
      </c>
    </row>
    <row r="166" spans="1:55" ht="15" customHeight="1" x14ac:dyDescent="0.25">
      <c r="AL166" s="235" t="s">
        <v>27</v>
      </c>
      <c r="AM166" s="64">
        <v>1</v>
      </c>
      <c r="AN166" s="2" t="str">
        <f>Notes!B46</f>
        <v>Allez à la section 7</v>
      </c>
      <c r="AO166" s="267" t="str">
        <f>Notes!B47</f>
        <v>Allez à la toute fin du formulaire</v>
      </c>
    </row>
    <row r="167" spans="1:55" ht="15" customHeight="1" x14ac:dyDescent="0.25">
      <c r="AL167" s="235" t="s">
        <v>30</v>
      </c>
      <c r="AM167" s="64">
        <v>2</v>
      </c>
      <c r="AN167" s="2" t="str">
        <f>Notes!B46</f>
        <v>Allez à la section 7</v>
      </c>
      <c r="AO167" s="267" t="str">
        <f>Notes!B47</f>
        <v>Allez à la toute fin du formulaire</v>
      </c>
    </row>
    <row r="168" spans="1:55" ht="15" customHeight="1" x14ac:dyDescent="0.25">
      <c r="AL168" s="241"/>
      <c r="AO168" s="236"/>
    </row>
    <row r="169" spans="1:55" ht="15" customHeight="1" thickBot="1" x14ac:dyDescent="0.3">
      <c r="AL169" s="237" t="e" cm="1">
        <f t="array" ref="AL169">INDEX(AN166:AO167,VLOOKUP(B150,AL166:AM167,2,FALSE),HLOOKUP(B151,AN164:AO165,2,FALSE))</f>
        <v>#N/A</v>
      </c>
      <c r="AM169" s="238"/>
      <c r="AN169" s="238"/>
      <c r="AO169" s="240"/>
    </row>
    <row r="172" spans="1:55" s="253" customFormat="1" ht="4.5" customHeight="1" x14ac:dyDescent="0.25">
      <c r="B172" s="254"/>
      <c r="D172" s="254"/>
      <c r="F172" s="254"/>
    </row>
    <row r="173" spans="1:55" ht="15" customHeight="1" x14ac:dyDescent="0.25">
      <c r="A173" s="592" t="s">
        <v>234</v>
      </c>
      <c r="B173" s="592"/>
      <c r="C173" s="592"/>
    </row>
    <row r="174" spans="1:55" ht="32.25" customHeight="1" thickBot="1" x14ac:dyDescent="0.3">
      <c r="B174" s="228" t="s">
        <v>253</v>
      </c>
    </row>
    <row r="175" spans="1:55" ht="15" customHeight="1" x14ac:dyDescent="0.25">
      <c r="AL175" s="263"/>
      <c r="AM175" s="265" t="s">
        <v>248</v>
      </c>
      <c r="AN175" s="234" t="s">
        <v>27</v>
      </c>
    </row>
    <row r="176" spans="1:55" ht="15" customHeight="1" x14ac:dyDescent="0.25">
      <c r="AL176" s="250" t="s">
        <v>225</v>
      </c>
      <c r="AN176" s="236">
        <v>1</v>
      </c>
    </row>
    <row r="177" spans="1:42" ht="15" customHeight="1" x14ac:dyDescent="0.25">
      <c r="AL177" s="235" t="s">
        <v>27</v>
      </c>
      <c r="AM177" s="64">
        <v>1</v>
      </c>
      <c r="AN177" s="267" t="str">
        <f>Notes!B48</f>
        <v>Vous pouvez maintenant passer votre commande d'alcool et/ou traiteur</v>
      </c>
    </row>
    <row r="178" spans="1:42" ht="15" customHeight="1" x14ac:dyDescent="0.25">
      <c r="AL178" s="235" t="s">
        <v>30</v>
      </c>
      <c r="AM178" s="64">
        <v>2</v>
      </c>
      <c r="AN178" s="267" t="str">
        <f>Notes!B54</f>
        <v>Votre formulaire est maintenent valide. VEUILLEZ LE SAUVEGARDER dès maintenant et</v>
      </c>
    </row>
    <row r="179" spans="1:42" ht="15" customHeight="1" x14ac:dyDescent="0.25">
      <c r="AL179" s="241"/>
      <c r="AN179" s="236"/>
    </row>
    <row r="180" spans="1:42" ht="15" customHeight="1" thickBot="1" x14ac:dyDescent="0.3">
      <c r="AL180" s="237" t="e" cm="1">
        <f t="array" ref="AL180">INDEX(AN177:AN178,VLOOKUP('Formulaire unique'!Y74,'Matrices Formulaires'!AL177:AM178,2,FALSE),HLOOKUP("oui",'Matrices Formulaires'!AN175:AN176,2,FALSE))</f>
        <v>#N/A</v>
      </c>
      <c r="AM180" s="238"/>
      <c r="AN180" s="240"/>
    </row>
    <row r="182" spans="1:42" s="253" customFormat="1" ht="4.5" customHeight="1" x14ac:dyDescent="0.25">
      <c r="B182" s="254"/>
      <c r="D182" s="254"/>
      <c r="F182" s="254"/>
    </row>
    <row r="183" spans="1:42" ht="15" customHeight="1" x14ac:dyDescent="0.25">
      <c r="A183" s="591" t="s">
        <v>255</v>
      </c>
      <c r="B183" s="591"/>
      <c r="C183" s="591"/>
    </row>
    <row r="184" spans="1:42" ht="30" customHeight="1" x14ac:dyDescent="0.25">
      <c r="B184" s="228" t="s">
        <v>232</v>
      </c>
    </row>
    <row r="185" spans="1:42" ht="15" customHeight="1" x14ac:dyDescent="0.25">
      <c r="A185" s="64" t="s">
        <v>30</v>
      </c>
      <c r="B185" s="64" t="s">
        <v>27</v>
      </c>
      <c r="AL185" s="58"/>
      <c r="AM185" s="58" t="s">
        <v>257</v>
      </c>
      <c r="AN185" s="64">
        <v>0</v>
      </c>
      <c r="AO185" s="64" t="s">
        <v>30</v>
      </c>
      <c r="AP185" s="64" t="s">
        <v>27</v>
      </c>
    </row>
    <row r="186" spans="1:42" ht="15" customHeight="1" x14ac:dyDescent="0.25">
      <c r="A186" s="262" t="str">
        <f>IF(OR(B187="",B189="",B190="",B191="",B192="",B193=""),"","complet")</f>
        <v/>
      </c>
      <c r="B186" s="262" t="str">
        <f>IF(OR(B187="",B188="",B189="",B190="",B191="",B192="",B193=""),"","complet")</f>
        <v/>
      </c>
      <c r="AL186" s="58" t="s">
        <v>254</v>
      </c>
      <c r="AM186" s="58"/>
      <c r="AN186" s="64">
        <v>1</v>
      </c>
      <c r="AO186" s="64">
        <v>2</v>
      </c>
      <c r="AP186" s="64">
        <v>3</v>
      </c>
    </row>
    <row r="187" spans="1:42" ht="15" customHeight="1" x14ac:dyDescent="0.25">
      <c r="B187" s="2" t="str">
        <f>IF('Jeudi de financement - Asso'!AA12="","",'Jeudi de financement - Asso'!AA12)</f>
        <v/>
      </c>
      <c r="AL187" s="64">
        <v>0</v>
      </c>
      <c r="AM187" s="64">
        <v>1</v>
      </c>
      <c r="AN187" s="64" t="str">
        <f>Notes!B60</f>
        <v>Veuillez s'il vous plaît remplir toutes les cases bleues pour avoir accès aux autres sections qui vous concernent</v>
      </c>
      <c r="AO187" s="64" t="str">
        <f>Notes!B60</f>
        <v>Veuillez s'il vous plaît remplir toutes les cases bleues pour avoir accès aux autres sections qui vous concernent</v>
      </c>
      <c r="AP187" s="64" t="str">
        <f>Notes!B60</f>
        <v>Veuillez s'il vous plaît remplir toutes les cases bleues pour avoir accès aux autres sections qui vous concernent</v>
      </c>
    </row>
    <row r="188" spans="1:42" ht="15" customHeight="1" x14ac:dyDescent="0.25">
      <c r="A188" s="253"/>
      <c r="B188" s="2" t="str">
        <f>IF('Jeudi de financement - Asso'!S17="","",'Jeudi de financement - Asso'!S17)</f>
        <v/>
      </c>
      <c r="AL188" s="64" t="s">
        <v>30</v>
      </c>
      <c r="AM188" s="64">
        <v>2</v>
      </c>
      <c r="AN188" s="64" t="str">
        <f>Notes!B60</f>
        <v>Veuillez s'il vous plaît remplir toutes les cases bleues pour avoir accès aux autres sections qui vous concernent</v>
      </c>
      <c r="AO188" s="64" t="str">
        <f>IF(A186="complet",Notes!B62,Notes!B60)</f>
        <v>Veuillez s'il vous plaît remplir toutes les cases bleues pour avoir accès aux autres sections qui vous concernent</v>
      </c>
      <c r="AP188" s="64" t="str">
        <f>IF(A186="complet",Notes!B61,Notes!B60)</f>
        <v>Veuillez s'il vous plaît remplir toutes les cases bleues pour avoir accès aux autres sections qui vous concernent</v>
      </c>
    </row>
    <row r="189" spans="1:42" ht="15" customHeight="1" x14ac:dyDescent="0.25">
      <c r="B189" s="2" t="str" cm="1">
        <f t="array" ref="B189:D189">IF('Jeudi de financement - Asso'!T22:V22="","",'Jeudi de financement - Asso'!T22)</f>
        <v/>
      </c>
      <c r="C189" s="64" t="str">
        <v/>
      </c>
      <c r="D189" s="2" t="str">
        <v/>
      </c>
      <c r="AL189" s="64" t="s">
        <v>27</v>
      </c>
      <c r="AM189" s="64">
        <v>3</v>
      </c>
      <c r="AN189" s="64" t="str">
        <f>Notes!B60</f>
        <v>Veuillez s'il vous plaît remplir toutes les cases bleues pour avoir accès aux autres sections qui vous concernent</v>
      </c>
      <c r="AO189" s="64" t="str">
        <f>IF(B186="complet",Notes!B62,Notes!B60)</f>
        <v>Veuillez s'il vous plaît remplir toutes les cases bleues pour avoir accès aux autres sections qui vous concernent</v>
      </c>
      <c r="AP189" s="64" t="str">
        <f>IF(B186="complet",Notes!B61,Notes!B60)</f>
        <v>Veuillez s'il vous plaît remplir toutes les cases bleues pour avoir accès aux autres sections qui vous concernent</v>
      </c>
    </row>
    <row r="190" spans="1:42" ht="15" customHeight="1" x14ac:dyDescent="0.25">
      <c r="B190" s="2" t="str">
        <f>IF('Jeudi de financement - Asso'!R24="","",'Jeudi de financement - Asso'!R24)</f>
        <v/>
      </c>
    </row>
    <row r="191" spans="1:42" ht="15" customHeight="1" x14ac:dyDescent="0.25">
      <c r="B191" s="2" t="str">
        <f>IF('Jeudi de financement - Asso'!O26="","",'Jeudi de financement - Asso'!O26)</f>
        <v/>
      </c>
      <c r="AL191" s="167" t="str" cm="1">
        <f t="array" ref="AL191">INDEX(AN187:AP189,VLOOKUP('Jeudi de financement - Asso'!AA12,'Matrices Formulaires'!AL187:AM189,2,FALSE),HLOOKUP('Jeudi de financement - Asso'!AG31,'Matrices Formulaires'!AN185:AP186,2,FALSE))</f>
        <v>Veuillez s'il vous plaît remplir toutes les cases bleues pour avoir accès aux autres sections qui vous concernent</v>
      </c>
    </row>
    <row r="192" spans="1:42" ht="15" customHeight="1" x14ac:dyDescent="0.25">
      <c r="B192" s="2" t="str">
        <f>IF('Jeudi de financement - Asso'!T28="","",'Jeudi de financement - Asso'!T28)</f>
        <v/>
      </c>
    </row>
    <row r="193" spans="1:51" ht="15" customHeight="1" x14ac:dyDescent="0.25">
      <c r="B193" s="2" t="str" cm="1">
        <f t="array" ref="B193:D193">IF('Jeudi de financement - Asso'!AG31:AI31="","",'Jeudi de financement - Asso'!AG31)</f>
        <v/>
      </c>
      <c r="C193" s="64" t="str">
        <v/>
      </c>
      <c r="D193" s="2" t="str">
        <v/>
      </c>
    </row>
    <row r="195" spans="1:51" s="253" customFormat="1" ht="4.5" customHeight="1" x14ac:dyDescent="0.25">
      <c r="B195" s="254"/>
      <c r="D195" s="254"/>
      <c r="F195" s="254"/>
    </row>
    <row r="196" spans="1:51" ht="15" customHeight="1" x14ac:dyDescent="0.25">
      <c r="A196" s="591" t="s">
        <v>255</v>
      </c>
      <c r="B196" s="591"/>
      <c r="C196" s="591"/>
    </row>
    <row r="197" spans="1:51" ht="30" customHeight="1" thickBot="1" x14ac:dyDescent="0.3">
      <c r="B197" s="228" t="s">
        <v>82</v>
      </c>
    </row>
    <row r="198" spans="1:51" ht="15" customHeight="1" x14ac:dyDescent="0.25">
      <c r="A198" s="64" t="s">
        <v>243</v>
      </c>
      <c r="B198" s="64" t="s">
        <v>242</v>
      </c>
      <c r="AL198" s="263"/>
      <c r="AM198" s="259" t="s">
        <v>245</v>
      </c>
      <c r="AN198" s="231">
        <v>0</v>
      </c>
      <c r="AO198" s="231" t="str">
        <f>B202</f>
        <v/>
      </c>
      <c r="AP198" s="231"/>
      <c r="AQ198" s="231"/>
      <c r="AR198" s="231"/>
      <c r="AS198" s="231"/>
      <c r="AT198" s="231"/>
      <c r="AU198" s="231"/>
      <c r="AV198" s="231"/>
      <c r="AW198" s="231"/>
      <c r="AX198" s="231"/>
      <c r="AY198" s="234"/>
    </row>
    <row r="199" spans="1:51" ht="15" customHeight="1" x14ac:dyDescent="0.25">
      <c r="A199" s="258" t="str">
        <f>IF(OR(B200="",B201="",B203="",B204="",B205="",B206=""),"","complet")</f>
        <v/>
      </c>
      <c r="B199" s="258" t="str">
        <f>IF(OR(B200="",B201="",B202="",B203="",B204="",B205="",B206=""),"","complet")</f>
        <v/>
      </c>
      <c r="AL199" s="250" t="s">
        <v>244</v>
      </c>
      <c r="AN199" s="64">
        <v>1</v>
      </c>
      <c r="AO199" s="64">
        <v>2</v>
      </c>
      <c r="AY199" s="236"/>
    </row>
    <row r="200" spans="1:51" ht="15" customHeight="1" x14ac:dyDescent="0.25">
      <c r="A200" s="2" t="str">
        <f>IF('Jeudi de financement - Asso'!H42="","",'Jeudi de financement - Asso'!H42)</f>
        <v/>
      </c>
      <c r="B200" s="2" t="str">
        <f>IF('Jeudi de financement - Asso'!H42="","",'Jeudi de financement - Asso'!H42)</f>
        <v/>
      </c>
      <c r="AL200" s="235">
        <v>0</v>
      </c>
      <c r="AM200" s="64">
        <v>1</v>
      </c>
      <c r="AN200" s="2" t="str">
        <f>Notes!B70</f>
        <v>Veuillez s'il vous plaît remplir toutes les cases bleues pour avoir accès aux autres sections qui vous concernent</v>
      </c>
      <c r="AO200" s="2" t="str">
        <f>Notes!B70</f>
        <v>Veuillez s'il vous plaît remplir toutes les cases bleues pour avoir accès aux autres sections qui vous concernent</v>
      </c>
      <c r="AY200" s="236"/>
    </row>
    <row r="201" spans="1:51" ht="15" customHeight="1" x14ac:dyDescent="0.25">
      <c r="A201" s="2" t="str">
        <f>IF('Jeudi de financement - Asso'!G45="","",'Jeudi de financement - Asso'!G45)</f>
        <v/>
      </c>
      <c r="B201" s="2" t="str">
        <f>IF('Jeudi de financement - Asso'!G45="","",'Jeudi de financement - Asso'!G45)</f>
        <v/>
      </c>
      <c r="AL201" s="235" t="s">
        <v>27</v>
      </c>
      <c r="AM201" s="64">
        <v>2</v>
      </c>
      <c r="AN201" s="2" t="str">
        <f>Notes!B70</f>
        <v>Veuillez s'il vous plaît remplir toutes les cases bleues pour avoir accès aux autres sections qui vous concernent</v>
      </c>
      <c r="AO201" s="2" t="str">
        <f>IF(B199="complet",Notes!B71,Notes!B70)</f>
        <v>Veuillez s'il vous plaît remplir toutes les cases bleues pour avoir accès aux autres sections qui vous concernent</v>
      </c>
      <c r="AY201" s="236"/>
    </row>
    <row r="202" spans="1:51" ht="15" customHeight="1" x14ac:dyDescent="0.25">
      <c r="A202" s="261"/>
      <c r="B202" s="2" t="str">
        <f>IF('Jeudi de financement - Asso'!Y45="","",'Jeudi de financement - Asso'!Y45)</f>
        <v/>
      </c>
      <c r="AL202" s="235" t="s">
        <v>30</v>
      </c>
      <c r="AM202" s="64">
        <v>3</v>
      </c>
      <c r="AN202" s="2" t="str">
        <f>IF(A199="complet",Notes!B71,Notes!B70)</f>
        <v>Veuillez s'il vous plaît remplir toutes les cases bleues pour avoir accès aux autres sections qui vous concernent</v>
      </c>
      <c r="AO202" s="2" t="str">
        <f>IF(A199="complet",Notes!B71,Notes!B70)</f>
        <v>Veuillez s'il vous plaît remplir toutes les cases bleues pour avoir accès aux autres sections qui vous concernent</v>
      </c>
      <c r="AY202" s="236"/>
    </row>
    <row r="203" spans="1:51" ht="15" customHeight="1" x14ac:dyDescent="0.25">
      <c r="A203" s="2" t="str">
        <f>IF('Jeudi de financement - Asso'!P49="","",'Jeudi de financement - Asso'!P49)</f>
        <v/>
      </c>
      <c r="B203" s="2" t="str">
        <f>IF('Jeudi de financement - Asso'!P49="","",'Jeudi de financement - Asso'!P49)</f>
        <v/>
      </c>
      <c r="AL203" s="241"/>
      <c r="AY203" s="236"/>
    </row>
    <row r="204" spans="1:51" ht="15" customHeight="1" thickBot="1" x14ac:dyDescent="0.3">
      <c r="A204" s="2" t="str">
        <f>IF('Jeudi de financement - Asso'!Q52="","",'Jeudi de financement - Asso'!Q52)</f>
        <v/>
      </c>
      <c r="B204" s="2" t="str">
        <f>IF('Jeudi de financement - Asso'!Q52="","",'Jeudi de financement - Asso'!Q52)</f>
        <v/>
      </c>
      <c r="AL204" s="237" t="str" cm="1">
        <f t="array" ref="AL204">INDEX(AN200:AO202,VLOOKUP('Jeudi de financement - Asso'!G45,'Matrices Formulaires'!AL200:AM202,2,FALSE),HLOOKUP('Jeudi de financement - Asso'!Y45,'Matrices Formulaires'!AN198:AO199,2,FALSE))</f>
        <v>Veuillez s'il vous plaît remplir toutes les cases bleues pour avoir accès aux autres sections qui vous concernent</v>
      </c>
      <c r="AM204" s="238"/>
      <c r="AN204" s="238"/>
      <c r="AO204" s="238"/>
      <c r="AP204" s="238"/>
      <c r="AQ204" s="238"/>
      <c r="AR204" s="238"/>
      <c r="AS204" s="238"/>
      <c r="AT204" s="238"/>
      <c r="AU204" s="238"/>
      <c r="AV204" s="238"/>
      <c r="AW204" s="238"/>
      <c r="AX204" s="238"/>
      <c r="AY204" s="240"/>
    </row>
    <row r="205" spans="1:51" ht="15" customHeight="1" x14ac:dyDescent="0.25">
      <c r="A205" s="2" t="str">
        <f>IF('Jeudi de financement - Asso'!Y55="","",'Jeudi de financement - Asso'!Y55)</f>
        <v/>
      </c>
      <c r="B205" s="2" t="str">
        <f>IF('Jeudi de financement - Asso'!Y55="","",'Jeudi de financement - Asso'!Y55)</f>
        <v/>
      </c>
    </row>
    <row r="206" spans="1:51" ht="15" customHeight="1" x14ac:dyDescent="0.25">
      <c r="A206" s="2" t="str">
        <f>IF('Jeudi de financement - Asso'!Z59="","",'Jeudi de financement - Asso'!Z59)</f>
        <v/>
      </c>
      <c r="B206" s="2" t="str">
        <f>IF('Jeudi de financement - Asso'!Z59="","",'Jeudi de financement - Asso'!Z59)</f>
        <v/>
      </c>
    </row>
    <row r="208" spans="1:51" s="246" customFormat="1" ht="4.5" customHeight="1" x14ac:dyDescent="0.25">
      <c r="B208" s="247"/>
      <c r="D208" s="247"/>
      <c r="F208" s="247"/>
    </row>
    <row r="209" spans="1:42" ht="15" customHeight="1" x14ac:dyDescent="0.25">
      <c r="A209" s="591" t="s">
        <v>255</v>
      </c>
      <c r="B209" s="591"/>
      <c r="C209" s="591"/>
    </row>
    <row r="210" spans="1:42" ht="30" customHeight="1" x14ac:dyDescent="0.25">
      <c r="B210" s="228" t="s">
        <v>241</v>
      </c>
    </row>
    <row r="211" spans="1:42" ht="15" customHeight="1" x14ac:dyDescent="0.25">
      <c r="A211" s="64" t="s">
        <v>248</v>
      </c>
      <c r="B211" s="64" t="s">
        <v>260</v>
      </c>
      <c r="C211" s="64" t="s">
        <v>261</v>
      </c>
      <c r="AM211" s="268" t="s">
        <v>262</v>
      </c>
      <c r="AN211" s="64">
        <v>0</v>
      </c>
      <c r="AO211" s="64" t="s">
        <v>30</v>
      </c>
      <c r="AP211" s="64" t="s">
        <v>27</v>
      </c>
    </row>
    <row r="212" spans="1:42" ht="15" customHeight="1" x14ac:dyDescent="0.25">
      <c r="A212" s="262" t="str">
        <f>IF(OR(A213="oui",A214="oui",A215="oui",A216="oui"),"oui","non")</f>
        <v>non</v>
      </c>
      <c r="B212" s="262" t="str">
        <f>IF(OR(B213="",B214="",B215=""),"","complet")</f>
        <v/>
      </c>
      <c r="C212" s="262" t="str">
        <f>IF('Jeudi de financement - Asso'!X94="","","complet")</f>
        <v/>
      </c>
      <c r="AL212" s="268" t="s">
        <v>259</v>
      </c>
      <c r="AN212" s="64">
        <v>1</v>
      </c>
      <c r="AO212" s="64">
        <v>2</v>
      </c>
      <c r="AP212" s="64">
        <v>3</v>
      </c>
    </row>
    <row r="213" spans="1:42" ht="15" customHeight="1" x14ac:dyDescent="0.25">
      <c r="A213" s="64" t="str">
        <f>IF('Jeudi de financement - Asso'!T22="","",'Jeudi de financement - Asso'!T22)</f>
        <v/>
      </c>
      <c r="B213" s="2" t="str">
        <f>IF('Jeudi de financement - Asso'!X94="","",'Jeudi de financement - Asso'!X94)</f>
        <v/>
      </c>
      <c r="C213" s="64" t="str">
        <f>IF('Jeudi de financement - Asso'!X94="","",'Jeudi de financement - Asso'!X94)</f>
        <v/>
      </c>
      <c r="AL213" s="64" t="s">
        <v>30</v>
      </c>
      <c r="AM213" s="64">
        <v>1</v>
      </c>
      <c r="AN213" s="2" t="str">
        <f>Notes!B73</f>
        <v>Veuillez s'il vous plaît répondre à la question de la présente section pour avoir accès aux autres sections qui vous concernent</v>
      </c>
      <c r="AO213" s="2" t="str">
        <f>Notes!B76</f>
        <v>Allez à la section 7</v>
      </c>
      <c r="AP213" s="2" t="str">
        <f>IF(B212="",Notes!B74,Notes!B76)</f>
        <v>Veuillez s'il vous plaît inscrire le nom et le code permanent d'au moins une personne responsable du second bar</v>
      </c>
    </row>
    <row r="214" spans="1:42" ht="15" customHeight="1" x14ac:dyDescent="0.25">
      <c r="A214" s="64" t="str">
        <f>IF('Jeudi de financement - Asso'!R24="","",'Jeudi de financement - Asso'!R24)</f>
        <v/>
      </c>
      <c r="B214" s="2" t="str">
        <f>IF('Jeudi de financement - Asso'!J100="","",'Jeudi de financement - Asso'!J100)</f>
        <v/>
      </c>
      <c r="C214" s="253"/>
      <c r="AL214" s="64" t="s">
        <v>27</v>
      </c>
      <c r="AM214" s="64">
        <v>2</v>
      </c>
      <c r="AN214" s="2" t="str">
        <f>Notes!B73</f>
        <v>Veuillez s'il vous plaît répondre à la question de la présente section pour avoir accès aux autres sections qui vous concernent</v>
      </c>
      <c r="AO214" s="2" t="str">
        <f>Notes!B75</f>
        <v>Allez à la section 6</v>
      </c>
      <c r="AP214" s="2" t="str">
        <f>IF(B212="",Notes!B74,Notes!B75)</f>
        <v>Veuillez s'il vous plaît inscrire le nom et le code permanent d'au moins une personne responsable du second bar</v>
      </c>
    </row>
    <row r="215" spans="1:42" ht="15" customHeight="1" x14ac:dyDescent="0.25">
      <c r="A215" s="64" t="str">
        <f>IF('Jeudi de financement - Asso'!O26="","",'Jeudi de financement - Asso'!O26)</f>
        <v/>
      </c>
      <c r="B215" s="2" t="str">
        <f>IF('Jeudi de financement - Asso'!W100="","",'Jeudi de financement - Asso'!W100)</f>
        <v/>
      </c>
      <c r="C215" s="253"/>
    </row>
    <row r="216" spans="1:42" ht="15" customHeight="1" x14ac:dyDescent="0.25">
      <c r="A216" s="64" t="str">
        <f>IF('Jeudi de financement - Asso'!T28="","",'Jeudi de financement - Asso'!T28)</f>
        <v/>
      </c>
      <c r="AL216" s="167" t="str" cm="1">
        <f t="array" ref="AL216">INDEX(AN213:AP214,VLOOKUP(A212,AL213:AM214,2,FALSE),HLOOKUP('Jeudi de financement - Asso'!X94,'Matrices Formulaires'!AN211:AP212,2,FALSE))</f>
        <v>Veuillez s'il vous plaît répondre à la question de la présente section pour avoir accès aux autres sections qui vous concernent</v>
      </c>
    </row>
    <row r="218" spans="1:42" s="246" customFormat="1" ht="4.5" customHeight="1" x14ac:dyDescent="0.25">
      <c r="B218" s="247"/>
      <c r="D218" s="247"/>
      <c r="F218" s="247"/>
    </row>
    <row r="219" spans="1:42" ht="15" customHeight="1" x14ac:dyDescent="0.25">
      <c r="A219" s="590" t="s">
        <v>445</v>
      </c>
      <c r="B219" s="590"/>
      <c r="C219" s="590"/>
    </row>
    <row r="221" spans="1:42" ht="15" customHeight="1" x14ac:dyDescent="0.25">
      <c r="A221" s="262" t="str">
        <f>IF(OR('Formulaire unique'!AF111="oui",'Formulaire unique'!AF111="en partie"),"oui","non")</f>
        <v>non</v>
      </c>
      <c r="B221" s="2" t="s">
        <v>446</v>
      </c>
    </row>
  </sheetData>
  <sheetProtection algorithmName="SHA-512" hashValue="0ea5pcb+Q4fE/yevsYHe5MP0dcoVKmmRVCILK8e1/F8oDnhIGeZ7rKXnf92/Ut9VFeAvBrVT1ptsLkITXb6g2A==" saltValue="MjZ7Zmam6uPnn2rlcc6CMA==" spinCount="100000" sheet="1" selectLockedCells="1"/>
  <mergeCells count="12">
    <mergeCell ref="A219:C219"/>
    <mergeCell ref="A209:C209"/>
    <mergeCell ref="A1:B1"/>
    <mergeCell ref="C1:F1"/>
    <mergeCell ref="A77:C77"/>
    <mergeCell ref="A118:C118"/>
    <mergeCell ref="A135:C135"/>
    <mergeCell ref="A196:C196"/>
    <mergeCell ref="A148:C148"/>
    <mergeCell ref="A173:C173"/>
    <mergeCell ref="A183:C183"/>
    <mergeCell ref="A38:C38"/>
  </mergeCells>
  <pageMargins left="0.7" right="0.7" top="0.75" bottom="0.75" header="0.3" footer="0.3"/>
  <pageSetup orientation="portrait" r:id="rId1"/>
  <ignoredErrors>
    <ignoredError sqref="AN46 AO86:AO87" 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9DD5B-0CA2-451E-ADD9-BD8F7A0380BE}">
  <sheetPr codeName="Feuil4"/>
  <dimension ref="A2:T58"/>
  <sheetViews>
    <sheetView workbookViewId="0">
      <selection sqref="A1:XFD1048576"/>
    </sheetView>
  </sheetViews>
  <sheetFormatPr baseColWidth="10" defaultRowHeight="15" x14ac:dyDescent="0.25"/>
  <cols>
    <col min="5" max="5" width="7" style="227" bestFit="1" customWidth="1"/>
    <col min="6" max="6" width="16.5703125" bestFit="1" customWidth="1"/>
    <col min="7" max="7" width="52.5703125" customWidth="1"/>
  </cols>
  <sheetData>
    <row r="2" spans="1:20" ht="21" x14ac:dyDescent="0.25">
      <c r="A2" s="593" t="s">
        <v>77</v>
      </c>
      <c r="B2" s="593"/>
      <c r="C2" s="1"/>
      <c r="D2" s="1"/>
      <c r="E2" s="219"/>
      <c r="F2" s="1"/>
      <c r="G2" s="1"/>
      <c r="H2" s="1"/>
    </row>
    <row r="3" spans="1:20" x14ac:dyDescent="0.25">
      <c r="A3" s="1"/>
      <c r="B3" s="220"/>
      <c r="C3" s="220"/>
      <c r="D3" s="220"/>
      <c r="E3" s="219"/>
      <c r="F3" s="1"/>
      <c r="G3" s="1"/>
      <c r="H3" s="1"/>
      <c r="K3" s="3"/>
    </row>
    <row r="4" spans="1:20" ht="15.75" x14ac:dyDescent="0.25">
      <c r="A4" s="1" t="s">
        <v>27</v>
      </c>
      <c r="B4" s="1" t="s">
        <v>27</v>
      </c>
      <c r="C4" s="1"/>
      <c r="D4" s="1"/>
      <c r="E4" s="219">
        <v>0.625</v>
      </c>
      <c r="F4" s="1" t="s">
        <v>41</v>
      </c>
      <c r="G4" s="5" t="s">
        <v>74</v>
      </c>
      <c r="H4" s="1" t="s">
        <v>89</v>
      </c>
      <c r="I4" s="221" t="s">
        <v>467</v>
      </c>
      <c r="J4" s="3"/>
      <c r="K4" s="17"/>
    </row>
    <row r="5" spans="1:20" ht="15.75" x14ac:dyDescent="0.25">
      <c r="A5" s="1" t="s">
        <v>30</v>
      </c>
      <c r="B5" s="1" t="s">
        <v>30</v>
      </c>
      <c r="C5" s="1">
        <v>1</v>
      </c>
      <c r="D5" s="1" t="s">
        <v>49</v>
      </c>
      <c r="E5" s="219">
        <v>0.64583333333333337</v>
      </c>
      <c r="F5" s="1" t="s">
        <v>42</v>
      </c>
      <c r="G5" s="5" t="s">
        <v>73</v>
      </c>
      <c r="H5" s="1" t="s">
        <v>90</v>
      </c>
      <c r="I5" s="221" t="s">
        <v>468</v>
      </c>
      <c r="K5" s="17"/>
    </row>
    <row r="6" spans="1:20" ht="15.75" x14ac:dyDescent="0.25">
      <c r="A6" s="1" t="s">
        <v>252</v>
      </c>
      <c r="B6" s="1" t="s">
        <v>240</v>
      </c>
      <c r="C6" s="1">
        <v>2</v>
      </c>
      <c r="D6" s="1" t="s">
        <v>50</v>
      </c>
      <c r="E6" s="219">
        <v>0.66666666666666663</v>
      </c>
      <c r="F6" s="1" t="s">
        <v>28</v>
      </c>
      <c r="G6" s="5" t="s">
        <v>220</v>
      </c>
      <c r="H6" s="1"/>
      <c r="I6" s="221" t="s">
        <v>469</v>
      </c>
    </row>
    <row r="7" spans="1:20" ht="15.75" x14ac:dyDescent="0.25">
      <c r="A7" s="1"/>
      <c r="B7" s="1"/>
      <c r="C7" s="1">
        <v>3</v>
      </c>
      <c r="D7" s="1" t="s">
        <v>51</v>
      </c>
      <c r="E7" s="219">
        <v>0.6875</v>
      </c>
      <c r="F7" s="1"/>
      <c r="G7" s="5" t="s">
        <v>296</v>
      </c>
      <c r="H7" s="1"/>
      <c r="I7" s="221" t="s">
        <v>216</v>
      </c>
      <c r="K7" s="17"/>
    </row>
    <row r="8" spans="1:20" ht="15.75" x14ac:dyDescent="0.25">
      <c r="A8" s="1"/>
      <c r="B8" s="1"/>
      <c r="C8" s="1">
        <v>4</v>
      </c>
      <c r="D8" s="1" t="s">
        <v>52</v>
      </c>
      <c r="E8" s="219">
        <v>0.70833333333333337</v>
      </c>
      <c r="F8" s="1"/>
      <c r="G8" s="1"/>
      <c r="H8" s="1"/>
      <c r="I8" s="222"/>
      <c r="K8" s="17"/>
    </row>
    <row r="9" spans="1:20" ht="15.75" x14ac:dyDescent="0.25">
      <c r="A9" s="1"/>
      <c r="B9" s="1"/>
      <c r="C9" s="1">
        <v>5</v>
      </c>
      <c r="D9" s="1" t="s">
        <v>53</v>
      </c>
      <c r="E9" s="219">
        <v>0.72916666666666663</v>
      </c>
      <c r="F9" s="1"/>
      <c r="G9" s="1"/>
      <c r="H9" s="1"/>
      <c r="I9" s="223"/>
      <c r="J9" s="223"/>
      <c r="K9" s="224"/>
    </row>
    <row r="10" spans="1:20" ht="15.75" x14ac:dyDescent="0.25">
      <c r="A10" s="1"/>
      <c r="B10" s="1"/>
      <c r="C10" s="1">
        <v>6</v>
      </c>
      <c r="D10" s="1" t="s">
        <v>54</v>
      </c>
      <c r="E10" s="219">
        <v>0.75</v>
      </c>
      <c r="F10" s="1"/>
      <c r="G10" s="1"/>
      <c r="H10" s="1"/>
      <c r="K10" s="18"/>
    </row>
    <row r="11" spans="1:20" ht="15.75" x14ac:dyDescent="0.25">
      <c r="A11" s="1"/>
      <c r="B11" s="1"/>
      <c r="C11" s="1">
        <v>7</v>
      </c>
      <c r="D11" s="1" t="s">
        <v>55</v>
      </c>
      <c r="E11" s="219">
        <v>0.77083333333333337</v>
      </c>
      <c r="F11" s="1"/>
      <c r="G11" s="1"/>
      <c r="H11" s="1"/>
      <c r="K11" s="18"/>
    </row>
    <row r="12" spans="1:20" ht="18.75" x14ac:dyDescent="0.3">
      <c r="A12" s="1"/>
      <c r="B12" s="1"/>
      <c r="C12" s="1">
        <v>8</v>
      </c>
      <c r="D12" s="1" t="s">
        <v>56</v>
      </c>
      <c r="E12" s="219">
        <v>0.79166666666666663</v>
      </c>
      <c r="F12" s="1"/>
      <c r="G12" s="1"/>
      <c r="H12" s="1"/>
      <c r="K12" s="18"/>
      <c r="P12" s="225"/>
    </row>
    <row r="13" spans="1:20" ht="15.75" x14ac:dyDescent="0.25">
      <c r="A13" s="1"/>
      <c r="B13" s="1"/>
      <c r="C13" s="1">
        <v>9</v>
      </c>
      <c r="D13" s="1" t="s">
        <v>57</v>
      </c>
      <c r="E13" s="219">
        <v>0.8125</v>
      </c>
      <c r="F13" s="1"/>
      <c r="G13" s="1"/>
      <c r="H13" s="1"/>
      <c r="K13" s="594"/>
      <c r="L13" s="594"/>
      <c r="M13" s="594"/>
      <c r="N13" s="594"/>
      <c r="O13" s="226"/>
      <c r="P13" s="226"/>
      <c r="Q13" s="226"/>
      <c r="R13" s="226"/>
      <c r="S13" s="226"/>
      <c r="T13" s="226"/>
    </row>
    <row r="14" spans="1:20" x14ac:dyDescent="0.25">
      <c r="A14" s="1"/>
      <c r="B14" s="1"/>
      <c r="C14" s="1">
        <v>10</v>
      </c>
      <c r="D14" s="1" t="s">
        <v>58</v>
      </c>
      <c r="E14" s="219">
        <v>0.83333333333333337</v>
      </c>
      <c r="F14" s="1"/>
      <c r="G14" s="1"/>
      <c r="H14" s="1"/>
    </row>
    <row r="15" spans="1:20" ht="15.75" x14ac:dyDescent="0.25">
      <c r="A15" s="1"/>
      <c r="B15" s="1"/>
      <c r="C15" s="1">
        <v>11</v>
      </c>
      <c r="D15" s="1" t="s">
        <v>59</v>
      </c>
      <c r="E15" s="219">
        <v>0.85416666666666663</v>
      </c>
      <c r="F15" s="1"/>
      <c r="G15" s="1"/>
      <c r="H15" s="1"/>
      <c r="K15" s="16"/>
      <c r="L15" s="16"/>
      <c r="M15" s="16"/>
      <c r="N15" s="16"/>
      <c r="O15" s="16"/>
      <c r="P15" s="16"/>
      <c r="Q15" s="16"/>
      <c r="R15" s="16"/>
      <c r="S15" s="16"/>
    </row>
    <row r="16" spans="1:20" ht="15.75" x14ac:dyDescent="0.25">
      <c r="A16" s="1"/>
      <c r="B16" s="1"/>
      <c r="C16" s="1">
        <v>12</v>
      </c>
      <c r="D16" s="1" t="s">
        <v>60</v>
      </c>
      <c r="E16" s="219">
        <v>0.875</v>
      </c>
      <c r="F16" s="1"/>
      <c r="G16" s="1"/>
      <c r="H16" s="1"/>
      <c r="K16" s="16"/>
      <c r="L16" s="16"/>
      <c r="M16" s="16"/>
      <c r="N16" s="16"/>
      <c r="O16" s="16"/>
      <c r="P16" s="16"/>
      <c r="Q16" s="16"/>
      <c r="R16" s="16"/>
      <c r="S16" s="16"/>
    </row>
    <row r="17" spans="1:19" ht="15.75" x14ac:dyDescent="0.25">
      <c r="A17" s="1"/>
      <c r="B17" s="1"/>
      <c r="C17" s="1">
        <v>13</v>
      </c>
      <c r="D17" s="1"/>
      <c r="E17" s="219">
        <v>0.89583333333333337</v>
      </c>
      <c r="F17" s="1"/>
      <c r="G17" s="1"/>
      <c r="H17" s="1"/>
      <c r="K17" s="16"/>
      <c r="L17" s="422"/>
      <c r="M17" s="422"/>
      <c r="N17" s="422"/>
      <c r="O17" s="16"/>
      <c r="P17" s="16"/>
      <c r="Q17" s="422"/>
      <c r="R17" s="422"/>
      <c r="S17" s="422"/>
    </row>
    <row r="18" spans="1:19" ht="15.75" x14ac:dyDescent="0.25">
      <c r="A18" s="1"/>
      <c r="B18" s="1"/>
      <c r="C18" s="1">
        <v>14</v>
      </c>
      <c r="D18" s="1"/>
      <c r="E18" s="219">
        <v>0.91666666666666663</v>
      </c>
      <c r="F18" s="1"/>
      <c r="G18" s="1"/>
      <c r="H18" s="1"/>
      <c r="K18" s="16"/>
      <c r="L18" s="590"/>
      <c r="M18" s="590"/>
      <c r="N18" s="590"/>
      <c r="O18" s="16"/>
      <c r="P18" s="16"/>
      <c r="Q18" s="422"/>
      <c r="R18" s="422"/>
      <c r="S18" s="422"/>
    </row>
    <row r="19" spans="1:19" ht="15.75" x14ac:dyDescent="0.25">
      <c r="A19" s="1"/>
      <c r="B19" s="1"/>
      <c r="C19" s="1">
        <v>15</v>
      </c>
      <c r="D19" s="1"/>
      <c r="E19" s="219">
        <v>0.9375</v>
      </c>
      <c r="F19" s="1"/>
      <c r="G19" s="1"/>
      <c r="H19" s="1"/>
      <c r="K19" s="16"/>
      <c r="L19" s="422"/>
      <c r="M19" s="422"/>
      <c r="N19" s="422"/>
      <c r="O19" s="16"/>
      <c r="P19" s="16"/>
      <c r="Q19" s="422"/>
      <c r="R19" s="422"/>
      <c r="S19" s="422"/>
    </row>
    <row r="20" spans="1:19" ht="15.75" x14ac:dyDescent="0.25">
      <c r="A20" s="1"/>
      <c r="B20" s="1"/>
      <c r="C20" s="1">
        <v>16</v>
      </c>
      <c r="D20" s="1"/>
      <c r="E20" s="219">
        <v>0.95833333333333337</v>
      </c>
      <c r="F20" s="1"/>
      <c r="G20" s="1"/>
      <c r="H20" s="1"/>
      <c r="K20" s="16"/>
      <c r="L20" s="422"/>
      <c r="M20" s="422"/>
      <c r="N20" s="422"/>
      <c r="O20" s="16"/>
      <c r="P20" s="16"/>
      <c r="Q20" s="422"/>
      <c r="R20" s="422"/>
      <c r="S20" s="422"/>
    </row>
    <row r="21" spans="1:19" ht="15.75" x14ac:dyDescent="0.25">
      <c r="A21" s="1"/>
      <c r="B21" s="1"/>
      <c r="C21" s="1">
        <v>17</v>
      </c>
      <c r="D21" s="1"/>
      <c r="E21" s="219">
        <v>0.97916666666666663</v>
      </c>
      <c r="F21" s="1"/>
      <c r="G21" s="1"/>
      <c r="H21" s="1"/>
      <c r="K21" s="16"/>
      <c r="L21" s="422"/>
      <c r="M21" s="422"/>
      <c r="N21" s="422"/>
      <c r="O21" s="16"/>
      <c r="P21" s="16"/>
      <c r="Q21" s="422"/>
      <c r="R21" s="422"/>
      <c r="S21" s="422"/>
    </row>
    <row r="22" spans="1:19" ht="15.75" x14ac:dyDescent="0.25">
      <c r="A22" s="1"/>
      <c r="B22" s="1"/>
      <c r="C22" s="1">
        <v>18</v>
      </c>
      <c r="D22" s="1"/>
      <c r="E22" s="219">
        <v>0</v>
      </c>
      <c r="F22" s="1"/>
      <c r="G22" s="1"/>
      <c r="H22" s="1"/>
      <c r="K22" s="16"/>
      <c r="L22" s="422"/>
      <c r="M22" s="422"/>
      <c r="N22" s="422"/>
      <c r="O22" s="16"/>
      <c r="P22" s="16"/>
      <c r="Q22" s="422"/>
      <c r="R22" s="422"/>
      <c r="S22" s="422"/>
    </row>
    <row r="23" spans="1:19" ht="15.75" x14ac:dyDescent="0.25">
      <c r="A23" s="1"/>
      <c r="B23" s="1"/>
      <c r="C23" s="1">
        <v>19</v>
      </c>
      <c r="D23" s="1"/>
      <c r="E23" s="219">
        <v>2.0833333333333332E-2</v>
      </c>
      <c r="F23" s="1"/>
      <c r="G23" s="1"/>
      <c r="H23" s="1"/>
      <c r="K23" s="16"/>
      <c r="L23" s="422"/>
      <c r="M23" s="422"/>
      <c r="N23" s="422"/>
      <c r="O23" s="16"/>
      <c r="P23" s="16"/>
      <c r="Q23" s="422"/>
      <c r="R23" s="422"/>
      <c r="S23" s="422"/>
    </row>
    <row r="24" spans="1:19" x14ac:dyDescent="0.25">
      <c r="A24" s="1"/>
      <c r="B24" s="1"/>
      <c r="C24" s="1">
        <v>20</v>
      </c>
      <c r="D24" s="1"/>
      <c r="E24" s="219">
        <v>4.1666666666666664E-2</v>
      </c>
      <c r="F24" s="1"/>
      <c r="G24" s="1"/>
      <c r="H24" s="1"/>
    </row>
    <row r="25" spans="1:19" x14ac:dyDescent="0.25">
      <c r="A25" s="1"/>
      <c r="B25" s="1"/>
      <c r="C25" s="1">
        <v>21</v>
      </c>
      <c r="D25" s="1"/>
      <c r="E25" s="219">
        <v>6.25E-2</v>
      </c>
      <c r="F25" s="1"/>
      <c r="G25" s="1"/>
      <c r="H25" s="1"/>
    </row>
    <row r="26" spans="1:19" x14ac:dyDescent="0.25">
      <c r="A26" s="1"/>
      <c r="B26" s="1"/>
      <c r="C26" s="1">
        <v>22</v>
      </c>
      <c r="D26" s="1"/>
      <c r="E26" s="219">
        <v>8.3333333333333329E-2</v>
      </c>
      <c r="F26" s="1"/>
      <c r="G26" s="1"/>
      <c r="H26" s="1"/>
    </row>
    <row r="27" spans="1:19" x14ac:dyDescent="0.25">
      <c r="A27" s="1"/>
      <c r="B27" s="1"/>
      <c r="C27" s="1">
        <v>23</v>
      </c>
      <c r="D27" s="1"/>
      <c r="E27" s="219">
        <v>0.10416666666666667</v>
      </c>
      <c r="F27" s="1"/>
      <c r="G27" s="1"/>
      <c r="H27" s="1"/>
    </row>
    <row r="28" spans="1:19" x14ac:dyDescent="0.25">
      <c r="A28" s="1"/>
      <c r="B28" s="1"/>
      <c r="C28" s="1">
        <v>24</v>
      </c>
      <c r="D28" s="1"/>
      <c r="E28" s="219">
        <v>0.125</v>
      </c>
      <c r="F28" s="1"/>
      <c r="G28" s="1"/>
      <c r="H28" s="1"/>
    </row>
    <row r="29" spans="1:19" x14ac:dyDescent="0.25">
      <c r="A29" s="1"/>
      <c r="B29" s="1"/>
      <c r="C29" s="1">
        <v>25</v>
      </c>
      <c r="D29" s="1"/>
      <c r="E29" s="219">
        <v>0.14583333333333334</v>
      </c>
      <c r="F29" s="1"/>
      <c r="G29" s="1"/>
      <c r="H29" s="1"/>
    </row>
    <row r="30" spans="1:19" x14ac:dyDescent="0.25">
      <c r="A30" s="1"/>
      <c r="B30" s="1"/>
      <c r="C30" s="1">
        <v>26</v>
      </c>
      <c r="D30" s="1"/>
      <c r="E30" s="219">
        <v>0.16666666666666666</v>
      </c>
      <c r="F30" s="1"/>
      <c r="G30" s="1"/>
      <c r="H30" s="1"/>
    </row>
    <row r="31" spans="1:19" x14ac:dyDescent="0.25">
      <c r="A31" s="1"/>
      <c r="B31" s="1"/>
      <c r="C31" s="1">
        <v>27</v>
      </c>
      <c r="D31" s="1"/>
      <c r="E31" s="219">
        <v>0.1875</v>
      </c>
      <c r="F31" s="1"/>
      <c r="G31" s="1"/>
      <c r="H31" s="1"/>
    </row>
    <row r="32" spans="1:19" x14ac:dyDescent="0.25">
      <c r="A32" s="1"/>
      <c r="B32" s="1"/>
      <c r="C32" s="1">
        <v>28</v>
      </c>
      <c r="D32" s="1"/>
      <c r="E32" s="219">
        <v>0.20833333333333334</v>
      </c>
      <c r="F32" s="1"/>
      <c r="G32" s="1"/>
      <c r="H32" s="1"/>
    </row>
    <row r="33" spans="1:8" x14ac:dyDescent="0.25">
      <c r="A33" s="1"/>
      <c r="B33" s="1"/>
      <c r="C33" s="1">
        <v>29</v>
      </c>
      <c r="D33" s="1"/>
      <c r="E33" s="219">
        <v>0.22916666666666666</v>
      </c>
      <c r="F33" s="1"/>
      <c r="G33" s="1"/>
      <c r="H33" s="1"/>
    </row>
    <row r="34" spans="1:8" x14ac:dyDescent="0.25">
      <c r="A34" s="1"/>
      <c r="B34" s="1"/>
      <c r="C34" s="1">
        <v>30</v>
      </c>
      <c r="D34" s="1"/>
      <c r="E34" s="219">
        <v>0.25</v>
      </c>
      <c r="F34" s="1"/>
      <c r="G34" s="1"/>
      <c r="H34" s="1"/>
    </row>
    <row r="35" spans="1:8" x14ac:dyDescent="0.25">
      <c r="A35" s="1"/>
      <c r="B35" s="1"/>
      <c r="C35" s="1">
        <v>31</v>
      </c>
      <c r="D35" s="1"/>
      <c r="E35" s="219">
        <v>0.27083333333333331</v>
      </c>
      <c r="F35" s="1"/>
      <c r="G35" s="1"/>
      <c r="H35" s="1"/>
    </row>
    <row r="36" spans="1:8" x14ac:dyDescent="0.25">
      <c r="A36" s="1"/>
      <c r="B36" s="1"/>
      <c r="C36" s="1"/>
      <c r="D36" s="1"/>
      <c r="E36" s="219">
        <v>0.29166666666666669</v>
      </c>
      <c r="F36" s="1"/>
      <c r="G36" s="1"/>
      <c r="H36" s="1"/>
    </row>
    <row r="37" spans="1:8" x14ac:dyDescent="0.25">
      <c r="A37" s="1"/>
      <c r="B37" s="1"/>
      <c r="C37" s="1"/>
      <c r="D37" s="1"/>
      <c r="E37" s="219">
        <v>0.3125</v>
      </c>
      <c r="F37" s="1"/>
      <c r="G37" s="1"/>
      <c r="H37" s="1"/>
    </row>
    <row r="38" spans="1:8" x14ac:dyDescent="0.25">
      <c r="A38" s="1"/>
      <c r="B38" s="1"/>
      <c r="C38" s="1"/>
      <c r="D38" s="1"/>
      <c r="E38" s="219">
        <v>0.33333333333333331</v>
      </c>
      <c r="F38" s="1"/>
      <c r="G38" s="1"/>
      <c r="H38" s="1"/>
    </row>
    <row r="39" spans="1:8" x14ac:dyDescent="0.25">
      <c r="A39" s="1"/>
      <c r="B39" s="1"/>
      <c r="C39" s="1"/>
      <c r="D39" s="1"/>
      <c r="E39" s="219">
        <v>0.35416666666666669</v>
      </c>
      <c r="F39" s="1"/>
      <c r="G39" s="1"/>
      <c r="H39" s="1"/>
    </row>
    <row r="40" spans="1:8" x14ac:dyDescent="0.25">
      <c r="A40" s="1"/>
      <c r="B40" s="1"/>
      <c r="C40" s="1"/>
      <c r="D40" s="1"/>
      <c r="E40" s="219">
        <v>0.375</v>
      </c>
      <c r="F40" s="1"/>
      <c r="G40" s="1"/>
      <c r="H40" s="1"/>
    </row>
    <row r="41" spans="1:8" x14ac:dyDescent="0.25">
      <c r="A41" s="1"/>
      <c r="B41" s="1"/>
      <c r="C41" s="1"/>
      <c r="D41" s="1"/>
      <c r="E41" s="219">
        <v>0.39583333333333331</v>
      </c>
      <c r="F41" s="1"/>
      <c r="G41" s="1"/>
      <c r="H41" s="1"/>
    </row>
    <row r="42" spans="1:8" x14ac:dyDescent="0.25">
      <c r="A42" s="1"/>
      <c r="B42" s="1"/>
      <c r="C42" s="1"/>
      <c r="D42" s="1"/>
      <c r="E42" s="219">
        <v>0.41666666666666669</v>
      </c>
      <c r="F42" s="1"/>
      <c r="G42" s="1"/>
      <c r="H42" s="1"/>
    </row>
    <row r="43" spans="1:8" x14ac:dyDescent="0.25">
      <c r="A43" s="1"/>
      <c r="B43" s="1"/>
      <c r="C43" s="1"/>
      <c r="D43" s="1"/>
      <c r="E43" s="219">
        <v>0.4375</v>
      </c>
      <c r="F43" s="1"/>
      <c r="G43" s="1"/>
      <c r="H43" s="1"/>
    </row>
    <row r="44" spans="1:8" x14ac:dyDescent="0.25">
      <c r="A44" s="1"/>
      <c r="B44" s="1"/>
      <c r="C44" s="1"/>
      <c r="D44" s="1"/>
      <c r="E44" s="219">
        <v>0.45833333333333331</v>
      </c>
      <c r="F44" s="1"/>
      <c r="G44" s="1"/>
      <c r="H44" s="1"/>
    </row>
    <row r="45" spans="1:8" x14ac:dyDescent="0.25">
      <c r="A45" s="1"/>
      <c r="B45" s="1"/>
      <c r="C45" s="1"/>
      <c r="D45" s="1"/>
      <c r="E45" s="219">
        <v>0.47916666666666669</v>
      </c>
      <c r="F45" s="1"/>
      <c r="G45" s="1"/>
      <c r="H45" s="1"/>
    </row>
    <row r="46" spans="1:8" x14ac:dyDescent="0.25">
      <c r="A46" s="1"/>
      <c r="B46" s="1"/>
      <c r="C46" s="1"/>
      <c r="D46" s="1"/>
      <c r="E46" s="219">
        <v>0.5</v>
      </c>
      <c r="F46" s="1"/>
      <c r="G46" s="1"/>
      <c r="H46" s="1"/>
    </row>
    <row r="47" spans="1:8" x14ac:dyDescent="0.25">
      <c r="A47" s="1"/>
      <c r="B47" s="1"/>
      <c r="C47" s="1"/>
      <c r="D47" s="1"/>
      <c r="E47" s="219">
        <v>0.52083333333333337</v>
      </c>
      <c r="F47" s="1"/>
      <c r="G47" s="1"/>
      <c r="H47" s="1"/>
    </row>
    <row r="48" spans="1:8" x14ac:dyDescent="0.25">
      <c r="A48" s="1"/>
      <c r="B48" s="1"/>
      <c r="C48" s="1"/>
      <c r="D48" s="1"/>
      <c r="E48" s="219">
        <v>0.54166666666666663</v>
      </c>
      <c r="F48" s="1"/>
      <c r="G48" s="1"/>
      <c r="H48" s="1"/>
    </row>
    <row r="49" spans="1:8" x14ac:dyDescent="0.25">
      <c r="A49" s="1"/>
      <c r="B49" s="1"/>
      <c r="C49" s="1"/>
      <c r="D49" s="1"/>
      <c r="E49" s="219">
        <v>0.5625</v>
      </c>
      <c r="F49" s="1"/>
      <c r="G49" s="1"/>
      <c r="H49" s="1"/>
    </row>
    <row r="50" spans="1:8" x14ac:dyDescent="0.25">
      <c r="A50" s="1"/>
      <c r="B50" s="1"/>
      <c r="C50" s="1"/>
      <c r="D50" s="1"/>
      <c r="E50" s="219">
        <v>0.58333333333333337</v>
      </c>
      <c r="F50" s="1"/>
      <c r="G50" s="1"/>
      <c r="H50" s="1"/>
    </row>
    <row r="51" spans="1:8" x14ac:dyDescent="0.25">
      <c r="A51" s="1"/>
      <c r="B51" s="1"/>
      <c r="C51" s="1"/>
      <c r="D51" s="1"/>
      <c r="E51" s="219">
        <v>0.60416666666666663</v>
      </c>
      <c r="F51" s="1"/>
      <c r="G51" s="1"/>
      <c r="H51" s="1"/>
    </row>
    <row r="55" spans="1:8" x14ac:dyDescent="0.25">
      <c r="B55" s="3" t="s">
        <v>43</v>
      </c>
      <c r="C55" s="3"/>
      <c r="D55" s="3"/>
    </row>
    <row r="56" spans="1:8" x14ac:dyDescent="0.25">
      <c r="B56" t="s">
        <v>29</v>
      </c>
    </row>
    <row r="57" spans="1:8" x14ac:dyDescent="0.25">
      <c r="B57" t="s">
        <v>37</v>
      </c>
    </row>
    <row r="58" spans="1:8" x14ac:dyDescent="0.25">
      <c r="B58" s="2" t="s">
        <v>36</v>
      </c>
      <c r="C58" s="2"/>
      <c r="D58" s="2"/>
    </row>
  </sheetData>
  <sheetProtection algorithmName="SHA-512" hashValue="8IMxctraHN3uxJkmfapg54d3ZEGFsSvj5GqPbd0TyNiIjCxtO0lLOxo03xbECmQ7oKCH0UMeIBpOY46075JJwQ==" saltValue="h5QAU/DwOoHBej8HQ9QWQA==" spinCount="100000" sheet="1" selectLockedCells="1"/>
  <mergeCells count="16">
    <mergeCell ref="L19:N19"/>
    <mergeCell ref="L20:N20"/>
    <mergeCell ref="L21:N21"/>
    <mergeCell ref="L22:N22"/>
    <mergeCell ref="L23:N23"/>
    <mergeCell ref="Q19:S19"/>
    <mergeCell ref="Q20:S20"/>
    <mergeCell ref="Q21:S21"/>
    <mergeCell ref="Q22:S22"/>
    <mergeCell ref="Q23:S23"/>
    <mergeCell ref="A2:B2"/>
    <mergeCell ref="K13:N13"/>
    <mergeCell ref="L17:N17"/>
    <mergeCell ref="L18:N18"/>
    <mergeCell ref="Q17:S17"/>
    <mergeCell ref="Q18:S18"/>
  </mergeCells>
  <phoneticPr fontId="13" type="noConversion"/>
  <hyperlinks>
    <hyperlink ref="I4" r:id="rId1" xr:uid="{2F680828-6D41-4C95-B780-C7C5FDF5E7A2}"/>
    <hyperlink ref="I5" r:id="rId2" xr:uid="{C5E694F3-8B51-4C22-9152-F37D1B4F1A3D}"/>
    <hyperlink ref="I6" r:id="rId3" xr:uid="{D23C094D-AEC3-4DCE-9EA2-CA5ED17DE6C6}"/>
    <hyperlink ref="I7" r:id="rId4" xr:uid="{2B275335-7338-44B9-9466-563FCA423186}"/>
  </hyperlinks>
  <pageMargins left="0.7" right="0.7" top="0.75" bottom="0.75" header="0.3" footer="0.3"/>
  <pageSetup paperSize="9" orientation="portrait" r:id="rId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FFF70-92CB-4F72-AD0C-C3E48A7FE654}">
  <sheetPr codeName="Feuil5">
    <tabColor theme="5" tint="0.59999389629810485"/>
  </sheetPr>
  <dimension ref="A1:AR148"/>
  <sheetViews>
    <sheetView showGridLines="0" workbookViewId="0"/>
  </sheetViews>
  <sheetFormatPr baseColWidth="10" defaultRowHeight="15.75" customHeight="1" x14ac:dyDescent="0.25"/>
  <cols>
    <col min="1" max="1" width="7.7109375" style="69" customWidth="1"/>
    <col min="2" max="2" width="4.7109375" style="69" customWidth="1"/>
    <col min="3" max="42" width="3.7109375" style="69" customWidth="1"/>
    <col min="43" max="43" width="4.7109375" style="69" customWidth="1"/>
    <col min="44" max="16384" width="11.42578125" style="69"/>
  </cols>
  <sheetData>
    <row r="1" spans="1:43" ht="30" customHeight="1" x14ac:dyDescent="0.25">
      <c r="A1" s="199"/>
      <c r="B1" s="599" t="str">
        <f>IF('Formulaire unique'!Y74="non",Notes!B85,Notes!B84)</f>
        <v>Vous devez avoir complété les sections 1 et 2 du formulaire avant de pouvoir passer une commande</v>
      </c>
      <c r="C1" s="599"/>
      <c r="D1" s="599"/>
      <c r="E1" s="599"/>
      <c r="F1" s="599"/>
      <c r="G1" s="599"/>
      <c r="H1" s="599"/>
      <c r="I1" s="599"/>
      <c r="J1" s="599"/>
      <c r="K1" s="599"/>
      <c r="L1" s="599"/>
      <c r="M1" s="599"/>
      <c r="N1" s="599"/>
      <c r="O1" s="599"/>
      <c r="P1" s="599"/>
      <c r="Q1" s="599"/>
      <c r="R1" s="599"/>
      <c r="S1" s="599"/>
      <c r="T1" s="599"/>
      <c r="U1" s="599"/>
      <c r="V1" s="599"/>
      <c r="W1" s="599"/>
      <c r="X1" s="599"/>
      <c r="Y1" s="599"/>
      <c r="Z1" s="599"/>
      <c r="AA1" s="599"/>
      <c r="AB1" s="599"/>
      <c r="AC1" s="599"/>
      <c r="AD1" s="599"/>
      <c r="AE1" s="599"/>
      <c r="AF1" s="599"/>
      <c r="AG1" s="599"/>
      <c r="AH1" s="599"/>
      <c r="AI1" s="599"/>
      <c r="AJ1" s="599"/>
      <c r="AK1" s="599"/>
      <c r="AL1" s="599"/>
      <c r="AM1" s="599"/>
      <c r="AN1" s="599"/>
      <c r="AO1" s="599"/>
      <c r="AP1" s="599"/>
      <c r="AQ1" s="599"/>
    </row>
    <row r="9" spans="1:43" ht="15.75" customHeight="1" x14ac:dyDescent="0.25">
      <c r="B9" s="642" t="s">
        <v>270</v>
      </c>
      <c r="C9" s="642"/>
      <c r="D9" s="642"/>
      <c r="E9" s="642"/>
      <c r="F9" s="642"/>
      <c r="G9" s="642"/>
      <c r="H9" s="642"/>
      <c r="I9" s="642"/>
      <c r="J9" s="642"/>
      <c r="K9" s="642"/>
      <c r="L9" s="642"/>
      <c r="M9" s="642"/>
      <c r="N9" s="642"/>
      <c r="O9" s="642"/>
      <c r="P9" s="642"/>
      <c r="Q9" s="642"/>
      <c r="R9" s="642"/>
      <c r="S9" s="642"/>
      <c r="T9" s="642"/>
      <c r="U9" s="642"/>
      <c r="V9" s="642"/>
      <c r="W9" s="642"/>
      <c r="X9" s="642"/>
      <c r="Y9" s="642"/>
      <c r="Z9" s="642"/>
      <c r="AA9" s="642"/>
      <c r="AB9" s="642"/>
      <c r="AC9" s="642"/>
      <c r="AD9" s="642"/>
      <c r="AE9" s="642"/>
      <c r="AF9" s="642"/>
      <c r="AG9" s="642"/>
      <c r="AH9" s="642"/>
      <c r="AI9" s="642"/>
      <c r="AJ9" s="642"/>
      <c r="AK9" s="642"/>
      <c r="AL9" s="642"/>
      <c r="AM9" s="642"/>
      <c r="AN9" s="642"/>
      <c r="AO9" s="642"/>
      <c r="AP9" s="642"/>
      <c r="AQ9" s="642"/>
    </row>
    <row r="10" spans="1:43" ht="15.75" customHeight="1" x14ac:dyDescent="0.25">
      <c r="B10" s="642"/>
      <c r="C10" s="642"/>
      <c r="D10" s="642"/>
      <c r="E10" s="642"/>
      <c r="F10" s="642"/>
      <c r="G10" s="642"/>
      <c r="H10" s="642"/>
      <c r="I10" s="642"/>
      <c r="J10" s="642"/>
      <c r="K10" s="642"/>
      <c r="L10" s="642"/>
      <c r="M10" s="642"/>
      <c r="N10" s="642"/>
      <c r="O10" s="642"/>
      <c r="P10" s="642"/>
      <c r="Q10" s="642"/>
      <c r="R10" s="642"/>
      <c r="S10" s="642"/>
      <c r="T10" s="642"/>
      <c r="U10" s="642"/>
      <c r="V10" s="642"/>
      <c r="W10" s="642"/>
      <c r="X10" s="642"/>
      <c r="Y10" s="642"/>
      <c r="Z10" s="642"/>
      <c r="AA10" s="642"/>
      <c r="AB10" s="642"/>
      <c r="AC10" s="642"/>
      <c r="AD10" s="642"/>
      <c r="AE10" s="642"/>
      <c r="AF10" s="642"/>
      <c r="AG10" s="642"/>
      <c r="AH10" s="642"/>
      <c r="AI10" s="642"/>
      <c r="AJ10" s="642"/>
      <c r="AK10" s="642"/>
      <c r="AL10" s="642"/>
      <c r="AM10" s="642"/>
      <c r="AN10" s="642"/>
      <c r="AO10" s="642"/>
      <c r="AP10" s="642"/>
      <c r="AQ10" s="642"/>
    </row>
    <row r="11" spans="1:43" ht="15.75" customHeight="1" x14ac:dyDescent="0.25">
      <c r="B11" s="642"/>
      <c r="C11" s="642"/>
      <c r="D11" s="642"/>
      <c r="E11" s="642"/>
      <c r="F11" s="642"/>
      <c r="G11" s="642"/>
      <c r="H11" s="642"/>
      <c r="I11" s="642"/>
      <c r="J11" s="642"/>
      <c r="K11" s="642"/>
      <c r="L11" s="642"/>
      <c r="M11" s="642"/>
      <c r="N11" s="642"/>
      <c r="O11" s="642"/>
      <c r="P11" s="642"/>
      <c r="Q11" s="642"/>
      <c r="R11" s="642"/>
      <c r="S11" s="642"/>
      <c r="T11" s="642"/>
      <c r="U11" s="642"/>
      <c r="V11" s="642"/>
      <c r="W11" s="642"/>
      <c r="X11" s="642"/>
      <c r="Y11" s="642"/>
      <c r="Z11" s="642"/>
      <c r="AA11" s="642"/>
      <c r="AB11" s="642"/>
      <c r="AC11" s="642"/>
      <c r="AD11" s="642"/>
      <c r="AE11" s="642"/>
      <c r="AF11" s="642"/>
      <c r="AG11" s="642"/>
      <c r="AH11" s="642"/>
      <c r="AI11" s="642"/>
      <c r="AJ11" s="642"/>
      <c r="AK11" s="642"/>
      <c r="AL11" s="642"/>
      <c r="AM11" s="642"/>
      <c r="AN11" s="642"/>
      <c r="AO11" s="642"/>
      <c r="AP11" s="642"/>
      <c r="AQ11" s="642"/>
    </row>
    <row r="12" spans="1:43" ht="15.75" customHeight="1" x14ac:dyDescent="0.25">
      <c r="B12" s="73"/>
      <c r="C12" s="73"/>
      <c r="D12" s="73"/>
      <c r="E12" s="73"/>
      <c r="F12" s="73"/>
      <c r="G12" s="73"/>
      <c r="H12" s="73"/>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3"/>
      <c r="AO12" s="73"/>
      <c r="AP12" s="73"/>
      <c r="AQ12" s="73"/>
    </row>
    <row r="13" spans="1:43" ht="31.5" customHeight="1" x14ac:dyDescent="0.25">
      <c r="B13" s="463" t="s">
        <v>271</v>
      </c>
      <c r="C13" s="463"/>
      <c r="D13" s="463"/>
      <c r="E13" s="463"/>
      <c r="F13" s="463"/>
      <c r="G13" s="463"/>
      <c r="H13" s="463"/>
      <c r="I13" s="463"/>
      <c r="J13" s="463"/>
      <c r="K13" s="463"/>
      <c r="L13" s="463"/>
      <c r="M13" s="463"/>
      <c r="N13" s="463"/>
      <c r="O13" s="463"/>
      <c r="P13" s="463"/>
      <c r="Q13" s="463"/>
      <c r="R13" s="463"/>
      <c r="S13" s="463"/>
      <c r="T13" s="463"/>
      <c r="U13" s="463"/>
      <c r="V13" s="463"/>
      <c r="W13" s="463"/>
      <c r="X13" s="463"/>
      <c r="Y13" s="463"/>
      <c r="Z13" s="463"/>
      <c r="AA13" s="463"/>
      <c r="AB13" s="463"/>
      <c r="AC13" s="463"/>
      <c r="AD13" s="463"/>
      <c r="AE13" s="463"/>
      <c r="AF13" s="463"/>
      <c r="AG13" s="544" t="s">
        <v>63</v>
      </c>
      <c r="AH13" s="544"/>
      <c r="AI13" s="544"/>
      <c r="AJ13" s="544"/>
      <c r="AK13" s="544"/>
      <c r="AL13" s="544"/>
    </row>
    <row r="15" spans="1:43" ht="15.75" customHeight="1" x14ac:dyDescent="0.25">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row>
    <row r="16" spans="1:43" ht="15.75" customHeight="1" x14ac:dyDescent="0.25">
      <c r="B16" s="15"/>
      <c r="C16" s="72" t="s">
        <v>25</v>
      </c>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row>
    <row r="17" spans="2:43" ht="15.75" customHeight="1" x14ac:dyDescent="0.25">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row>
    <row r="18" spans="2:43" ht="15.75" customHeight="1" x14ac:dyDescent="0.25">
      <c r="B18" s="15"/>
      <c r="C18" s="471">
        <v>1</v>
      </c>
      <c r="D18" s="471"/>
      <c r="E18" s="466" t="s">
        <v>320</v>
      </c>
      <c r="F18" s="466"/>
      <c r="G18" s="466"/>
      <c r="H18" s="466"/>
      <c r="I18" s="466"/>
      <c r="J18" s="466"/>
      <c r="K18" s="466"/>
      <c r="L18" s="466"/>
      <c r="M18" s="466"/>
      <c r="N18" s="466"/>
      <c r="O18" s="466"/>
      <c r="P18" s="466"/>
      <c r="Q18" s="466"/>
      <c r="R18" s="466"/>
      <c r="S18" s="466"/>
      <c r="T18" s="466"/>
      <c r="U18" s="466"/>
      <c r="V18" s="466"/>
      <c r="W18" s="466"/>
      <c r="X18" s="466"/>
      <c r="Y18" s="466"/>
      <c r="Z18" s="466"/>
      <c r="AA18" s="466"/>
      <c r="AB18" s="466"/>
      <c r="AC18" s="466"/>
      <c r="AD18" s="466"/>
      <c r="AE18" s="466"/>
      <c r="AF18" s="466"/>
      <c r="AG18" s="466"/>
      <c r="AH18" s="466"/>
      <c r="AI18" s="466"/>
      <c r="AJ18" s="466"/>
      <c r="AK18" s="466"/>
      <c r="AL18" s="466"/>
      <c r="AM18" s="466"/>
      <c r="AN18" s="466"/>
      <c r="AO18" s="466"/>
      <c r="AP18" s="466"/>
      <c r="AQ18" s="15"/>
    </row>
    <row r="19" spans="2:43" ht="15.75" customHeight="1" x14ac:dyDescent="0.25">
      <c r="B19" s="15"/>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c r="AQ19" s="15"/>
    </row>
    <row r="20" spans="2:43" ht="15.75" customHeight="1" x14ac:dyDescent="0.25">
      <c r="B20" s="15"/>
      <c r="C20" s="471">
        <v>2</v>
      </c>
      <c r="D20" s="471"/>
      <c r="E20" s="466" t="s">
        <v>321</v>
      </c>
      <c r="F20" s="466"/>
      <c r="G20" s="466"/>
      <c r="H20" s="466"/>
      <c r="I20" s="466"/>
      <c r="J20" s="466"/>
      <c r="K20" s="466"/>
      <c r="L20" s="466"/>
      <c r="M20" s="466"/>
      <c r="N20" s="466"/>
      <c r="O20" s="466"/>
      <c r="P20" s="466"/>
      <c r="Q20" s="466"/>
      <c r="R20" s="466"/>
      <c r="S20" s="466"/>
      <c r="T20" s="466"/>
      <c r="U20" s="466"/>
      <c r="V20" s="466"/>
      <c r="W20" s="466"/>
      <c r="X20" s="466"/>
      <c r="Y20" s="466"/>
      <c r="Z20" s="466"/>
      <c r="AA20" s="466"/>
      <c r="AB20" s="466"/>
      <c r="AC20" s="466"/>
      <c r="AD20" s="466"/>
      <c r="AE20" s="466"/>
      <c r="AF20" s="466"/>
      <c r="AG20" s="466"/>
      <c r="AH20" s="466"/>
      <c r="AI20" s="466"/>
      <c r="AJ20" s="466"/>
      <c r="AK20" s="466"/>
      <c r="AL20" s="466"/>
      <c r="AM20" s="466"/>
      <c r="AN20" s="466"/>
      <c r="AO20" s="466"/>
      <c r="AP20" s="466"/>
      <c r="AQ20" s="15"/>
    </row>
    <row r="21" spans="2:43" ht="15.75" customHeight="1" x14ac:dyDescent="0.25">
      <c r="B21" s="15"/>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1"/>
      <c r="AP21" s="81"/>
      <c r="AQ21" s="15"/>
    </row>
    <row r="22" spans="2:43" ht="15.75" customHeight="1" x14ac:dyDescent="0.25">
      <c r="B22" s="15"/>
      <c r="C22" s="471">
        <v>3</v>
      </c>
      <c r="D22" s="471"/>
      <c r="E22" s="466" t="s">
        <v>322</v>
      </c>
      <c r="F22" s="466"/>
      <c r="G22" s="466"/>
      <c r="H22" s="466"/>
      <c r="I22" s="466"/>
      <c r="J22" s="466"/>
      <c r="K22" s="466"/>
      <c r="L22" s="466"/>
      <c r="M22" s="466"/>
      <c r="N22" s="466"/>
      <c r="O22" s="466"/>
      <c r="P22" s="466"/>
      <c r="Q22" s="466"/>
      <c r="R22" s="466"/>
      <c r="S22" s="466"/>
      <c r="T22" s="466"/>
      <c r="U22" s="466"/>
      <c r="V22" s="466"/>
      <c r="W22" s="466"/>
      <c r="X22" s="466"/>
      <c r="Y22" s="466"/>
      <c r="Z22" s="466"/>
      <c r="AA22" s="466"/>
      <c r="AB22" s="466"/>
      <c r="AC22" s="466"/>
      <c r="AD22" s="466"/>
      <c r="AE22" s="466"/>
      <c r="AF22" s="466"/>
      <c r="AG22" s="466"/>
      <c r="AH22" s="466"/>
      <c r="AI22" s="466"/>
      <c r="AJ22" s="466"/>
      <c r="AK22" s="466"/>
      <c r="AL22" s="466"/>
      <c r="AM22" s="466"/>
      <c r="AN22" s="466"/>
      <c r="AO22" s="466"/>
      <c r="AP22" s="466"/>
      <c r="AQ22" s="15"/>
    </row>
    <row r="23" spans="2:43" ht="15.75" customHeight="1" x14ac:dyDescent="0.25">
      <c r="B23" s="15"/>
      <c r="C23" s="81"/>
      <c r="D23" s="81"/>
      <c r="E23" s="81"/>
      <c r="F23" s="81"/>
      <c r="G23" s="81"/>
      <c r="H23" s="81"/>
      <c r="I23" s="81"/>
      <c r="J23" s="81"/>
      <c r="K23" s="81"/>
      <c r="L23" s="81"/>
      <c r="M23" s="81"/>
      <c r="N23" s="81"/>
      <c r="O23" s="81"/>
      <c r="P23" s="81"/>
      <c r="Q23" s="81"/>
      <c r="R23" s="81"/>
      <c r="S23" s="81"/>
      <c r="T23" s="81"/>
      <c r="U23" s="81"/>
      <c r="V23" s="81"/>
      <c r="W23" s="81"/>
      <c r="X23" s="81"/>
      <c r="Y23" s="81"/>
      <c r="Z23" s="81"/>
      <c r="AA23" s="81"/>
      <c r="AB23" s="81"/>
      <c r="AC23" s="81"/>
      <c r="AD23" s="81"/>
      <c r="AE23" s="81"/>
      <c r="AF23" s="81"/>
      <c r="AG23" s="81"/>
      <c r="AH23" s="81"/>
      <c r="AI23" s="81"/>
      <c r="AJ23" s="81"/>
      <c r="AK23" s="81"/>
      <c r="AL23" s="81"/>
      <c r="AM23" s="81"/>
      <c r="AN23" s="81"/>
      <c r="AO23" s="81"/>
      <c r="AP23" s="81"/>
      <c r="AQ23" s="15"/>
    </row>
    <row r="24" spans="2:43" ht="15.75" customHeight="1" x14ac:dyDescent="0.25">
      <c r="B24" s="15"/>
      <c r="C24" s="471">
        <v>4</v>
      </c>
      <c r="D24" s="471"/>
      <c r="E24" s="470" t="s">
        <v>319</v>
      </c>
      <c r="F24" s="470"/>
      <c r="G24" s="470"/>
      <c r="H24" s="470"/>
      <c r="I24" s="470"/>
      <c r="J24" s="470"/>
      <c r="K24" s="470"/>
      <c r="L24" s="470"/>
      <c r="M24" s="470"/>
      <c r="N24" s="470"/>
      <c r="O24" s="470"/>
      <c r="P24" s="470"/>
      <c r="Q24" s="470"/>
      <c r="R24" s="470"/>
      <c r="S24" s="470"/>
      <c r="T24" s="470"/>
      <c r="U24" s="470"/>
      <c r="V24" s="470"/>
      <c r="W24" s="470"/>
      <c r="X24" s="470"/>
      <c r="Y24" s="470"/>
      <c r="Z24" s="470"/>
      <c r="AA24" s="470"/>
      <c r="AB24" s="470"/>
      <c r="AC24" s="470"/>
      <c r="AD24" s="470"/>
      <c r="AE24" s="470"/>
      <c r="AF24" s="470"/>
      <c r="AG24" s="470"/>
      <c r="AH24" s="470"/>
      <c r="AI24" s="470"/>
      <c r="AJ24" s="470"/>
      <c r="AK24" s="470"/>
      <c r="AL24" s="470"/>
      <c r="AM24" s="470"/>
      <c r="AN24" s="470"/>
      <c r="AO24" s="470"/>
      <c r="AP24" s="81"/>
      <c r="AQ24" s="15"/>
    </row>
    <row r="25" spans="2:43" ht="15.75" customHeight="1" x14ac:dyDescent="0.25">
      <c r="B25" s="15"/>
      <c r="C25" s="87"/>
      <c r="D25" s="87"/>
      <c r="E25" s="470"/>
      <c r="F25" s="470"/>
      <c r="G25" s="470"/>
      <c r="H25" s="470"/>
      <c r="I25" s="470"/>
      <c r="J25" s="470"/>
      <c r="K25" s="470"/>
      <c r="L25" s="470"/>
      <c r="M25" s="470"/>
      <c r="N25" s="470"/>
      <c r="O25" s="470"/>
      <c r="P25" s="470"/>
      <c r="Q25" s="470"/>
      <c r="R25" s="470"/>
      <c r="S25" s="470"/>
      <c r="T25" s="470"/>
      <c r="U25" s="470"/>
      <c r="V25" s="470"/>
      <c r="W25" s="470"/>
      <c r="X25" s="470"/>
      <c r="Y25" s="470"/>
      <c r="Z25" s="470"/>
      <c r="AA25" s="470"/>
      <c r="AB25" s="470"/>
      <c r="AC25" s="470"/>
      <c r="AD25" s="470"/>
      <c r="AE25" s="470"/>
      <c r="AF25" s="470"/>
      <c r="AG25" s="470"/>
      <c r="AH25" s="470"/>
      <c r="AI25" s="470"/>
      <c r="AJ25" s="470"/>
      <c r="AK25" s="470"/>
      <c r="AL25" s="470"/>
      <c r="AM25" s="470"/>
      <c r="AN25" s="470"/>
      <c r="AO25" s="470"/>
      <c r="AP25" s="81"/>
      <c r="AQ25" s="15"/>
    </row>
    <row r="26" spans="2:43" ht="15.75" customHeight="1" x14ac:dyDescent="0.25">
      <c r="B26" s="15"/>
      <c r="C26" s="81"/>
      <c r="D26" s="81"/>
      <c r="E26" s="81"/>
      <c r="F26" s="81"/>
      <c r="G26" s="81"/>
      <c r="H26" s="81"/>
      <c r="I26" s="81"/>
      <c r="J26" s="81"/>
      <c r="K26" s="81"/>
      <c r="L26" s="81"/>
      <c r="M26" s="81"/>
      <c r="N26" s="81"/>
      <c r="O26" s="81"/>
      <c r="P26" s="81"/>
      <c r="Q26" s="81"/>
      <c r="R26" s="81"/>
      <c r="S26" s="81"/>
      <c r="T26" s="81"/>
      <c r="U26" s="81"/>
      <c r="V26" s="81"/>
      <c r="W26" s="81"/>
      <c r="X26" s="81"/>
      <c r="Y26" s="81"/>
      <c r="Z26" s="81"/>
      <c r="AA26" s="81"/>
      <c r="AB26" s="81"/>
      <c r="AC26" s="81"/>
      <c r="AD26" s="81"/>
      <c r="AE26" s="81"/>
      <c r="AF26" s="81"/>
      <c r="AG26" s="81"/>
      <c r="AH26" s="81"/>
      <c r="AI26" s="81"/>
      <c r="AJ26" s="81"/>
      <c r="AK26" s="81"/>
      <c r="AL26" s="81"/>
      <c r="AM26" s="81"/>
      <c r="AN26" s="81"/>
      <c r="AO26" s="81"/>
      <c r="AP26" s="81"/>
      <c r="AQ26" s="15"/>
    </row>
    <row r="27" spans="2:43" ht="15.75" customHeight="1" x14ac:dyDescent="0.25">
      <c r="B27" s="15"/>
      <c r="C27" s="471">
        <v>5</v>
      </c>
      <c r="D27" s="471"/>
      <c r="E27" s="466" t="s">
        <v>323</v>
      </c>
      <c r="F27" s="466"/>
      <c r="G27" s="466"/>
      <c r="H27" s="466"/>
      <c r="I27" s="466"/>
      <c r="J27" s="466"/>
      <c r="K27" s="466"/>
      <c r="L27" s="466"/>
      <c r="M27" s="466"/>
      <c r="N27" s="466"/>
      <c r="O27" s="466"/>
      <c r="P27" s="466"/>
      <c r="Q27" s="466"/>
      <c r="R27" s="466"/>
      <c r="S27" s="466"/>
      <c r="T27" s="466"/>
      <c r="U27" s="466"/>
      <c r="V27" s="466"/>
      <c r="W27" s="466"/>
      <c r="X27" s="466"/>
      <c r="Y27" s="466"/>
      <c r="Z27" s="466"/>
      <c r="AA27" s="466"/>
      <c r="AB27" s="466"/>
      <c r="AC27" s="466"/>
      <c r="AD27" s="466"/>
      <c r="AE27" s="466"/>
      <c r="AF27" s="466"/>
      <c r="AG27" s="466"/>
      <c r="AH27" s="466"/>
      <c r="AI27" s="466"/>
      <c r="AJ27" s="466"/>
      <c r="AK27" s="466"/>
      <c r="AL27" s="466"/>
      <c r="AM27" s="466"/>
      <c r="AN27" s="466"/>
      <c r="AO27" s="466"/>
      <c r="AP27" s="466"/>
      <c r="AQ27" s="15"/>
    </row>
    <row r="28" spans="2:43" ht="15.75" customHeight="1" x14ac:dyDescent="0.25">
      <c r="B28" s="15"/>
      <c r="C28" s="81"/>
      <c r="D28" s="81"/>
      <c r="E28" s="81"/>
      <c r="F28" s="81"/>
      <c r="G28" s="81"/>
      <c r="H28" s="81"/>
      <c r="I28" s="81"/>
      <c r="J28" s="81"/>
      <c r="K28" s="81"/>
      <c r="L28" s="81"/>
      <c r="M28" s="81"/>
      <c r="N28" s="81"/>
      <c r="O28" s="81"/>
      <c r="P28" s="81"/>
      <c r="Q28" s="81"/>
      <c r="R28" s="81"/>
      <c r="S28" s="81"/>
      <c r="T28" s="81"/>
      <c r="U28" s="81"/>
      <c r="V28" s="81"/>
      <c r="W28" s="81"/>
      <c r="X28" s="81"/>
      <c r="Y28" s="81"/>
      <c r="Z28" s="81"/>
      <c r="AA28" s="81"/>
      <c r="AB28" s="81"/>
      <c r="AC28" s="81"/>
      <c r="AD28" s="81"/>
      <c r="AE28" s="81"/>
      <c r="AF28" s="81"/>
      <c r="AG28" s="81"/>
      <c r="AH28" s="81"/>
      <c r="AI28" s="81"/>
      <c r="AJ28" s="81"/>
      <c r="AK28" s="81"/>
      <c r="AL28" s="81"/>
      <c r="AM28" s="81"/>
      <c r="AN28" s="81"/>
      <c r="AO28" s="81"/>
      <c r="AP28" s="81"/>
      <c r="AQ28" s="15"/>
    </row>
    <row r="30" spans="2:43" ht="15.75" customHeight="1" x14ac:dyDescent="0.25">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row>
    <row r="31" spans="2:43" ht="15.75" customHeight="1" x14ac:dyDescent="0.25">
      <c r="B31" s="15"/>
      <c r="C31" s="529" t="s">
        <v>423</v>
      </c>
      <c r="D31" s="529"/>
      <c r="E31" s="529"/>
      <c r="F31" s="529"/>
      <c r="G31" s="529"/>
      <c r="H31" s="529"/>
      <c r="I31" s="529"/>
      <c r="J31" s="529"/>
      <c r="K31" s="529"/>
      <c r="L31" s="479"/>
      <c r="M31" s="479"/>
      <c r="N31" s="479"/>
      <c r="O31" s="479"/>
      <c r="P31" s="479"/>
      <c r="Q31" s="479"/>
      <c r="R31" s="479"/>
      <c r="S31" s="479"/>
      <c r="T31" s="479"/>
      <c r="U31" s="479"/>
      <c r="V31" s="479"/>
      <c r="W31" s="479"/>
      <c r="X31" s="479"/>
      <c r="Y31" s="479"/>
      <c r="Z31" s="479"/>
      <c r="AA31" s="479"/>
      <c r="AB31" s="479"/>
      <c r="AC31" s="479"/>
      <c r="AD31" s="479"/>
      <c r="AE31" s="479"/>
      <c r="AF31" s="479"/>
      <c r="AG31" s="479"/>
      <c r="AH31" s="479"/>
      <c r="AI31" s="479"/>
      <c r="AJ31" s="479"/>
      <c r="AK31" s="479"/>
      <c r="AL31" s="479"/>
      <c r="AM31" s="479"/>
      <c r="AN31" s="479"/>
      <c r="AO31" s="479"/>
      <c r="AP31" s="15"/>
      <c r="AQ31" s="15"/>
    </row>
    <row r="32" spans="2:43" ht="10.5" customHeight="1" x14ac:dyDescent="0.25">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row>
    <row r="33" spans="2:43" ht="15.75" customHeight="1" x14ac:dyDescent="0.25">
      <c r="B33" s="15"/>
      <c r="C33" s="439" t="str">
        <f>'Matrices Bon de commande'!B10</f>
        <v>Vous devez inscrire le nom du local avant de pouvoir remplir le bon de commande</v>
      </c>
      <c r="D33" s="439"/>
      <c r="E33" s="439"/>
      <c r="F33" s="439"/>
      <c r="G33" s="439"/>
      <c r="H33" s="439"/>
      <c r="I33" s="439"/>
      <c r="J33" s="439"/>
      <c r="K33" s="439"/>
      <c r="L33" s="439"/>
      <c r="M33" s="439"/>
      <c r="N33" s="439"/>
      <c r="O33" s="439"/>
      <c r="P33" s="439"/>
      <c r="Q33" s="439"/>
      <c r="R33" s="439"/>
      <c r="S33" s="439"/>
      <c r="T33" s="439"/>
      <c r="U33" s="439"/>
      <c r="V33" s="439"/>
      <c r="W33" s="439"/>
      <c r="X33" s="439"/>
      <c r="Y33" s="439"/>
      <c r="Z33" s="439"/>
      <c r="AA33" s="439"/>
      <c r="AB33" s="439"/>
      <c r="AC33" s="439"/>
      <c r="AD33" s="439"/>
      <c r="AE33" s="439"/>
      <c r="AF33" s="439"/>
      <c r="AG33" s="439"/>
      <c r="AH33" s="439"/>
      <c r="AI33" s="439"/>
      <c r="AJ33" s="439"/>
      <c r="AK33" s="439"/>
      <c r="AL33" s="439"/>
      <c r="AM33" s="439"/>
      <c r="AN33" s="439"/>
      <c r="AO33" s="439"/>
      <c r="AP33" s="15"/>
      <c r="AQ33" s="15"/>
    </row>
    <row r="34" spans="2:43" ht="15.75" customHeight="1" x14ac:dyDescent="0.25">
      <c r="B34" s="15"/>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row>
    <row r="35" spans="2:43" ht="15.75" customHeight="1" x14ac:dyDescent="0.25">
      <c r="L35" s="199"/>
    </row>
    <row r="36" spans="2:43" ht="15.75" customHeight="1" x14ac:dyDescent="0.25">
      <c r="B36" s="15"/>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8"/>
      <c r="AQ36" s="15"/>
    </row>
    <row r="37" spans="2:43" ht="24.95" customHeight="1" x14ac:dyDescent="0.25">
      <c r="B37" s="15"/>
      <c r="C37" s="643" t="s">
        <v>608</v>
      </c>
      <c r="D37" s="643"/>
      <c r="E37" s="643"/>
      <c r="F37" s="643"/>
      <c r="G37" s="643"/>
      <c r="H37" s="643"/>
      <c r="I37" s="643"/>
      <c r="J37" s="643"/>
      <c r="K37" s="643"/>
      <c r="L37" s="643"/>
      <c r="M37" s="643"/>
      <c r="N37" s="643"/>
      <c r="O37" s="643"/>
      <c r="P37" s="643"/>
      <c r="Q37" s="643"/>
      <c r="R37" s="643"/>
      <c r="S37" s="643"/>
      <c r="T37" s="643"/>
      <c r="U37" s="643"/>
      <c r="V37" s="643"/>
      <c r="W37" s="643"/>
      <c r="X37" s="643"/>
      <c r="Y37" s="643"/>
      <c r="Z37" s="643"/>
      <c r="AA37" s="643"/>
      <c r="AB37" s="643"/>
      <c r="AC37" s="643"/>
      <c r="AD37" s="643"/>
      <c r="AE37" s="643"/>
      <c r="AF37" s="643"/>
      <c r="AG37" s="643"/>
      <c r="AH37" s="643"/>
      <c r="AI37" s="643"/>
      <c r="AJ37" s="643"/>
      <c r="AK37" s="643"/>
      <c r="AL37" s="643"/>
      <c r="AM37" s="643"/>
      <c r="AN37" s="643"/>
      <c r="AO37" s="643"/>
      <c r="AP37" s="643"/>
      <c r="AQ37" s="15"/>
    </row>
    <row r="38" spans="2:43" ht="15.75" customHeight="1" x14ac:dyDescent="0.25">
      <c r="B38" s="15"/>
      <c r="C38" s="15"/>
      <c r="D38" s="15"/>
      <c r="E38" s="15"/>
      <c r="F38" s="15"/>
      <c r="G38" s="15"/>
      <c r="H38" s="15"/>
      <c r="I38" s="15"/>
      <c r="J38" s="15"/>
      <c r="K38" s="15"/>
      <c r="L38" s="15"/>
      <c r="M38" s="15"/>
      <c r="N38" s="15"/>
      <c r="O38" s="15"/>
      <c r="P38" s="15"/>
      <c r="Q38" s="15"/>
      <c r="R38" s="15"/>
      <c r="S38" s="28"/>
      <c r="T38" s="15"/>
      <c r="U38" s="15"/>
      <c r="V38" s="15"/>
      <c r="W38" s="15"/>
      <c r="X38" s="15"/>
      <c r="Y38" s="15"/>
      <c r="Z38" s="15"/>
      <c r="AA38" s="15"/>
      <c r="AB38" s="15"/>
      <c r="AC38" s="15"/>
      <c r="AD38" s="15"/>
      <c r="AE38" s="15"/>
      <c r="AF38" s="15"/>
      <c r="AG38" s="15"/>
      <c r="AH38" s="15"/>
      <c r="AI38" s="15"/>
      <c r="AJ38" s="15"/>
      <c r="AK38" s="15"/>
      <c r="AL38" s="15"/>
      <c r="AM38" s="15"/>
      <c r="AN38" s="15"/>
      <c r="AO38" s="15"/>
      <c r="AP38" s="8"/>
      <c r="AQ38" s="15"/>
    </row>
    <row r="39" spans="2:43" ht="15.75" customHeight="1" x14ac:dyDescent="0.25">
      <c r="B39" s="15"/>
      <c r="C39" s="378" t="s">
        <v>11</v>
      </c>
      <c r="D39" s="378"/>
      <c r="E39" s="378"/>
      <c r="F39" s="378"/>
      <c r="G39" s="378"/>
      <c r="H39" s="378"/>
      <c r="I39" s="378" t="s">
        <v>12</v>
      </c>
      <c r="J39" s="378"/>
      <c r="K39" s="378"/>
      <c r="L39" s="378"/>
      <c r="M39" s="413" t="s">
        <v>17</v>
      </c>
      <c r="N39" s="413"/>
      <c r="O39" s="413"/>
      <c r="P39" s="413" t="s">
        <v>272</v>
      </c>
      <c r="Q39" s="413"/>
      <c r="R39" s="413"/>
      <c r="S39" s="413"/>
      <c r="T39" s="413" t="s">
        <v>581</v>
      </c>
      <c r="U39" s="413"/>
      <c r="V39" s="413"/>
      <c r="W39" s="413"/>
      <c r="X39" s="378" t="s">
        <v>274</v>
      </c>
      <c r="Y39" s="378"/>
      <c r="Z39" s="378"/>
      <c r="AA39" s="8"/>
      <c r="AB39" s="439" t="s">
        <v>506</v>
      </c>
      <c r="AC39" s="439"/>
      <c r="AD39" s="439"/>
      <c r="AE39" s="439"/>
      <c r="AF39" s="439"/>
      <c r="AG39" s="439"/>
      <c r="AH39" s="439"/>
      <c r="AI39" s="439"/>
      <c r="AJ39" s="439"/>
      <c r="AK39" s="439"/>
      <c r="AL39" s="439"/>
      <c r="AM39" s="439"/>
      <c r="AN39" s="439"/>
      <c r="AO39" s="439"/>
      <c r="AP39" s="439"/>
      <c r="AQ39" s="15"/>
    </row>
    <row r="40" spans="2:43" ht="15.75" customHeight="1" x14ac:dyDescent="0.25">
      <c r="B40" s="15"/>
      <c r="C40" s="378"/>
      <c r="D40" s="378"/>
      <c r="E40" s="378"/>
      <c r="F40" s="378"/>
      <c r="G40" s="378"/>
      <c r="H40" s="378"/>
      <c r="I40" s="378"/>
      <c r="J40" s="378"/>
      <c r="K40" s="378"/>
      <c r="L40" s="378"/>
      <c r="M40" s="413"/>
      <c r="N40" s="413"/>
      <c r="O40" s="413"/>
      <c r="P40" s="413"/>
      <c r="Q40" s="413"/>
      <c r="R40" s="413"/>
      <c r="S40" s="413"/>
      <c r="T40" s="413"/>
      <c r="U40" s="413"/>
      <c r="V40" s="413"/>
      <c r="W40" s="413"/>
      <c r="X40" s="378"/>
      <c r="Y40" s="378"/>
      <c r="Z40" s="378"/>
      <c r="AA40" s="8"/>
      <c r="AB40" s="8"/>
      <c r="AC40" s="8"/>
      <c r="AD40" s="8"/>
      <c r="AE40" s="8"/>
      <c r="AF40" s="8"/>
      <c r="AG40" s="8"/>
      <c r="AH40" s="8"/>
      <c r="AI40" s="8"/>
      <c r="AJ40" s="8"/>
      <c r="AK40" s="8"/>
      <c r="AL40" s="8"/>
      <c r="AM40" s="8"/>
      <c r="AN40" s="8"/>
      <c r="AO40" s="8"/>
      <c r="AP40" s="8"/>
      <c r="AQ40" s="15"/>
    </row>
    <row r="41" spans="2:43" ht="15.75" customHeight="1" x14ac:dyDescent="0.25">
      <c r="B41" s="15"/>
      <c r="C41" s="389" t="s">
        <v>15</v>
      </c>
      <c r="D41" s="389"/>
      <c r="E41" s="389"/>
      <c r="F41" s="389"/>
      <c r="G41" s="389"/>
      <c r="H41" s="389"/>
      <c r="I41" s="530" t="s">
        <v>602</v>
      </c>
      <c r="J41" s="530"/>
      <c r="K41" s="530"/>
      <c r="L41" s="530"/>
      <c r="M41" s="598" cm="1">
        <f t="array" ref="M41">INDEX('Matrices Bon de commande'!D16:H24,1,HLOOKUP('Formulaire unique'!V80,'Matrices Bon de commande'!D14:H15,2,FALSE))</f>
        <v>0</v>
      </c>
      <c r="N41" s="598"/>
      <c r="O41" s="598"/>
      <c r="P41" s="598">
        <f>M41*24</f>
        <v>0</v>
      </c>
      <c r="Q41" s="598"/>
      <c r="R41" s="598"/>
      <c r="S41" s="598"/>
      <c r="T41" s="600"/>
      <c r="U41" s="600"/>
      <c r="V41" s="600"/>
      <c r="W41" s="600"/>
      <c r="X41" s="598">
        <f>T41*24*M41</f>
        <v>0</v>
      </c>
      <c r="Y41" s="598"/>
      <c r="Z41" s="598"/>
      <c r="AA41" s="8"/>
      <c r="AB41" s="439" t="s">
        <v>315</v>
      </c>
      <c r="AC41" s="439"/>
      <c r="AD41" s="439"/>
      <c r="AE41" s="439"/>
      <c r="AF41" s="439"/>
      <c r="AG41" s="439"/>
      <c r="AH41" s="439"/>
      <c r="AI41" s="439"/>
      <c r="AJ41" s="439"/>
      <c r="AK41" s="439"/>
      <c r="AL41" s="439"/>
      <c r="AM41" s="439"/>
      <c r="AN41" s="439"/>
      <c r="AO41" s="439"/>
      <c r="AP41" s="439"/>
      <c r="AQ41" s="15"/>
    </row>
    <row r="42" spans="2:43" ht="15.75" customHeight="1" x14ac:dyDescent="0.25">
      <c r="B42" s="15"/>
      <c r="C42" s="389" t="s">
        <v>13</v>
      </c>
      <c r="D42" s="389"/>
      <c r="E42" s="389"/>
      <c r="F42" s="389"/>
      <c r="G42" s="389"/>
      <c r="H42" s="389"/>
      <c r="I42" s="530" t="s">
        <v>602</v>
      </c>
      <c r="J42" s="530"/>
      <c r="K42" s="530"/>
      <c r="L42" s="530"/>
      <c r="M42" s="602" cm="1">
        <f t="array" ref="M42">INDEX('Matrices Bon de commande'!D16:H24,2,HLOOKUP('Formulaire unique'!V80,'Matrices Bon de commande'!D14:H15,2,FALSE))</f>
        <v>0</v>
      </c>
      <c r="N42" s="603"/>
      <c r="O42" s="604"/>
      <c r="P42" s="598">
        <f t="shared" ref="P42:P44" si="0">M42*24</f>
        <v>0</v>
      </c>
      <c r="Q42" s="598"/>
      <c r="R42" s="598"/>
      <c r="S42" s="598"/>
      <c r="T42" s="600"/>
      <c r="U42" s="600"/>
      <c r="V42" s="600"/>
      <c r="W42" s="600"/>
      <c r="X42" s="598">
        <f>T42*24*M42</f>
        <v>0</v>
      </c>
      <c r="Y42" s="598"/>
      <c r="Z42" s="598"/>
      <c r="AA42" s="8"/>
      <c r="AB42" s="8"/>
      <c r="AC42" s="8"/>
      <c r="AD42" s="8"/>
      <c r="AE42" s="8"/>
      <c r="AF42" s="8"/>
      <c r="AG42" s="8"/>
      <c r="AH42" s="8"/>
      <c r="AI42" s="8"/>
      <c r="AJ42" s="8"/>
      <c r="AK42" s="8"/>
      <c r="AL42" s="8"/>
      <c r="AM42" s="8"/>
      <c r="AN42" s="8"/>
      <c r="AO42" s="8"/>
      <c r="AP42" s="8"/>
      <c r="AQ42" s="15"/>
    </row>
    <row r="43" spans="2:43" ht="15.75" customHeight="1" x14ac:dyDescent="0.25">
      <c r="B43" s="15"/>
      <c r="C43" s="389" t="s">
        <v>603</v>
      </c>
      <c r="D43" s="389"/>
      <c r="E43" s="389"/>
      <c r="F43" s="389"/>
      <c r="G43" s="389"/>
      <c r="H43" s="389"/>
      <c r="I43" s="530" t="s">
        <v>602</v>
      </c>
      <c r="J43" s="530"/>
      <c r="K43" s="530"/>
      <c r="L43" s="530"/>
      <c r="M43" s="602" cm="1">
        <f t="array" ref="M43">INDEX('Matrices Bon de commande'!D16:H24,3,HLOOKUP('Formulaire unique'!V80,'Matrices Bon de commande'!D14:H15,2,FALSE))</f>
        <v>0</v>
      </c>
      <c r="N43" s="603"/>
      <c r="O43" s="604"/>
      <c r="P43" s="598">
        <f t="shared" si="0"/>
        <v>0</v>
      </c>
      <c r="Q43" s="598"/>
      <c r="R43" s="598"/>
      <c r="S43" s="598"/>
      <c r="T43" s="600"/>
      <c r="U43" s="600"/>
      <c r="V43" s="600"/>
      <c r="W43" s="600"/>
      <c r="X43" s="598">
        <f>T43*24*M43</f>
        <v>0</v>
      </c>
      <c r="Y43" s="598"/>
      <c r="Z43" s="598"/>
      <c r="AA43" s="8"/>
      <c r="AB43" s="8"/>
      <c r="AC43" s="8"/>
      <c r="AD43" s="8"/>
      <c r="AE43" s="8"/>
      <c r="AF43" s="8"/>
      <c r="AG43" s="8"/>
      <c r="AH43" s="8"/>
      <c r="AI43" s="8"/>
      <c r="AJ43" s="8"/>
      <c r="AK43" s="8"/>
      <c r="AL43" s="8"/>
      <c r="AM43" s="8"/>
      <c r="AN43" s="8"/>
      <c r="AO43" s="8"/>
      <c r="AP43" s="8"/>
      <c r="AQ43" s="15"/>
    </row>
    <row r="44" spans="2:43" ht="15.75" customHeight="1" x14ac:dyDescent="0.25">
      <c r="B44" s="15"/>
      <c r="C44" s="389" t="s">
        <v>604</v>
      </c>
      <c r="D44" s="389"/>
      <c r="E44" s="389"/>
      <c r="F44" s="389"/>
      <c r="G44" s="389"/>
      <c r="H44" s="389"/>
      <c r="I44" s="530" t="s">
        <v>602</v>
      </c>
      <c r="J44" s="530"/>
      <c r="K44" s="530"/>
      <c r="L44" s="530"/>
      <c r="M44" s="602" cm="1">
        <f t="array" ref="M44">INDEX('Matrices Bon de commande'!D16:H24,4,HLOOKUP('Formulaire unique'!V80,'Matrices Bon de commande'!D14:H15,2,FALSE))</f>
        <v>0</v>
      </c>
      <c r="N44" s="603"/>
      <c r="O44" s="604"/>
      <c r="P44" s="598">
        <f t="shared" si="0"/>
        <v>0</v>
      </c>
      <c r="Q44" s="598"/>
      <c r="R44" s="598"/>
      <c r="S44" s="598"/>
      <c r="T44" s="600"/>
      <c r="U44" s="600"/>
      <c r="V44" s="600"/>
      <c r="W44" s="600"/>
      <c r="X44" s="598">
        <f>T44*24*M44</f>
        <v>0</v>
      </c>
      <c r="Y44" s="598"/>
      <c r="Z44" s="598"/>
      <c r="AA44" s="8"/>
      <c r="AB44" s="8"/>
      <c r="AC44" s="8"/>
      <c r="AD44" s="8"/>
      <c r="AE44" s="8"/>
      <c r="AF44" s="8"/>
      <c r="AG44" s="8"/>
      <c r="AH44" s="8"/>
      <c r="AI44" s="8"/>
      <c r="AJ44" s="8"/>
      <c r="AK44" s="8"/>
      <c r="AL44" s="8"/>
      <c r="AM44" s="8"/>
      <c r="AN44" s="8"/>
      <c r="AO44" s="8"/>
      <c r="AP44" s="8"/>
      <c r="AQ44" s="15"/>
    </row>
    <row r="45" spans="2:43" ht="15.75" customHeight="1" x14ac:dyDescent="0.25">
      <c r="B45" s="15"/>
      <c r="C45" s="389" t="s">
        <v>589</v>
      </c>
      <c r="D45" s="389"/>
      <c r="E45" s="389"/>
      <c r="F45" s="389"/>
      <c r="G45" s="389"/>
      <c r="H45" s="389"/>
      <c r="I45" s="530" t="s">
        <v>19</v>
      </c>
      <c r="J45" s="530"/>
      <c r="K45" s="530"/>
      <c r="L45" s="530"/>
      <c r="M45" s="602" cm="1">
        <f t="array" ref="M45">INDEX('Matrices Bon de commande'!D16:H24,5,HLOOKUP('Formulaire unique'!V80,'Matrices Bon de commande'!D14:H15,2,FALSE))</f>
        <v>0</v>
      </c>
      <c r="N45" s="603"/>
      <c r="O45" s="604"/>
      <c r="P45" s="598">
        <f>M45*12</f>
        <v>0</v>
      </c>
      <c r="Q45" s="598"/>
      <c r="R45" s="598"/>
      <c r="S45" s="598"/>
      <c r="T45" s="600"/>
      <c r="U45" s="600"/>
      <c r="V45" s="600"/>
      <c r="W45" s="600"/>
      <c r="X45" s="598">
        <f t="shared" ref="X45:X46" si="1">T45*12*M45</f>
        <v>0</v>
      </c>
      <c r="Y45" s="598"/>
      <c r="Z45" s="598"/>
      <c r="AA45" s="8"/>
      <c r="AB45" s="8"/>
      <c r="AC45" s="8"/>
      <c r="AD45" s="8"/>
      <c r="AE45" s="8"/>
      <c r="AF45" s="8"/>
      <c r="AG45" s="8"/>
      <c r="AH45" s="8"/>
      <c r="AI45" s="8"/>
      <c r="AJ45" s="8"/>
      <c r="AK45" s="8"/>
      <c r="AL45" s="8"/>
      <c r="AM45" s="8"/>
      <c r="AN45" s="8"/>
      <c r="AO45" s="8"/>
      <c r="AP45" s="8"/>
      <c r="AQ45" s="15"/>
    </row>
    <row r="46" spans="2:43" ht="15.75" customHeight="1" x14ac:dyDescent="0.25">
      <c r="B46" s="15"/>
      <c r="C46" s="389" t="s">
        <v>606</v>
      </c>
      <c r="D46" s="389"/>
      <c r="E46" s="389"/>
      <c r="F46" s="389"/>
      <c r="G46" s="389"/>
      <c r="H46" s="389"/>
      <c r="I46" s="530" t="s">
        <v>19</v>
      </c>
      <c r="J46" s="530"/>
      <c r="K46" s="530"/>
      <c r="L46" s="530"/>
      <c r="M46" s="602" cm="1">
        <f t="array" ref="M46">INDEX('Matrices Bon de commande'!D16:H24,6,HLOOKUP('Formulaire unique'!V80,'Matrices Bon de commande'!D14:H15,2,FALSE))</f>
        <v>0</v>
      </c>
      <c r="N46" s="603"/>
      <c r="O46" s="604"/>
      <c r="P46" s="598">
        <f t="shared" ref="P46" si="2">M46*12</f>
        <v>0</v>
      </c>
      <c r="Q46" s="598"/>
      <c r="R46" s="598"/>
      <c r="S46" s="598"/>
      <c r="T46" s="600"/>
      <c r="U46" s="600"/>
      <c r="V46" s="600"/>
      <c r="W46" s="600"/>
      <c r="X46" s="598">
        <f t="shared" si="1"/>
        <v>0</v>
      </c>
      <c r="Y46" s="598"/>
      <c r="Z46" s="598"/>
      <c r="AA46" s="8"/>
      <c r="AB46" s="8"/>
      <c r="AC46" s="8"/>
      <c r="AD46" s="8"/>
      <c r="AE46" s="8"/>
      <c r="AF46" s="8"/>
      <c r="AG46" s="8"/>
      <c r="AH46" s="8"/>
      <c r="AI46" s="8"/>
      <c r="AJ46" s="8"/>
      <c r="AK46" s="8"/>
      <c r="AL46" s="8"/>
      <c r="AM46" s="8"/>
      <c r="AN46" s="8"/>
      <c r="AO46" s="8"/>
      <c r="AP46" s="8"/>
      <c r="AQ46" s="15"/>
    </row>
    <row r="47" spans="2:43" ht="15.75" customHeight="1" x14ac:dyDescent="0.25">
      <c r="B47" s="15"/>
      <c r="C47" s="389" t="s">
        <v>607</v>
      </c>
      <c r="D47" s="389"/>
      <c r="E47" s="389"/>
      <c r="F47" s="389"/>
      <c r="G47" s="389"/>
      <c r="H47" s="389"/>
      <c r="I47" s="530" t="s">
        <v>613</v>
      </c>
      <c r="J47" s="530"/>
      <c r="K47" s="530"/>
      <c r="L47" s="530"/>
      <c r="M47" s="602" cm="1">
        <f t="array" ref="M47">INDEX('Matrices Bon de commande'!D16:H24,7,HLOOKUP('Formulaire unique'!V80,'Matrices Bon de commande'!D14:H15,2,FALSE))</f>
        <v>0</v>
      </c>
      <c r="N47" s="603"/>
      <c r="O47" s="604"/>
      <c r="P47" s="598" t="s">
        <v>240</v>
      </c>
      <c r="Q47" s="598"/>
      <c r="R47" s="598"/>
      <c r="S47" s="598"/>
      <c r="T47" s="600"/>
      <c r="U47" s="600"/>
      <c r="V47" s="600"/>
      <c r="W47" s="600"/>
      <c r="X47" s="598">
        <f>T47*4*M47</f>
        <v>0</v>
      </c>
      <c r="Y47" s="598"/>
      <c r="Z47" s="598"/>
      <c r="AA47" s="8"/>
      <c r="AB47" s="8"/>
      <c r="AC47" s="8"/>
      <c r="AD47" s="8"/>
      <c r="AE47" s="8"/>
      <c r="AF47" s="8"/>
      <c r="AG47" s="8"/>
      <c r="AH47" s="8"/>
      <c r="AI47" s="8"/>
      <c r="AJ47" s="8"/>
      <c r="AK47" s="8"/>
      <c r="AL47" s="8"/>
      <c r="AM47" s="8"/>
      <c r="AN47" s="8"/>
      <c r="AO47" s="8"/>
      <c r="AP47" s="15"/>
      <c r="AQ47" s="15"/>
    </row>
    <row r="48" spans="2:43" ht="15.75" customHeight="1" x14ac:dyDescent="0.25">
      <c r="B48" s="15"/>
      <c r="C48" s="389" t="s">
        <v>609</v>
      </c>
      <c r="D48" s="389"/>
      <c r="E48" s="389"/>
      <c r="F48" s="389"/>
      <c r="G48" s="389"/>
      <c r="H48" s="389"/>
      <c r="I48" s="530" t="s">
        <v>610</v>
      </c>
      <c r="J48" s="530"/>
      <c r="K48" s="530"/>
      <c r="L48" s="530"/>
      <c r="M48" s="602" cm="1">
        <f t="array" ref="M48">INDEX('Matrices Bon de commande'!D16:H24,8,HLOOKUP('Formulaire unique'!V80,'Matrices Bon de commande'!D14:H15,2,FALSE))</f>
        <v>0</v>
      </c>
      <c r="N48" s="603"/>
      <c r="O48" s="604"/>
      <c r="P48" s="598" t="s">
        <v>240</v>
      </c>
      <c r="Q48" s="598"/>
      <c r="R48" s="598"/>
      <c r="S48" s="598"/>
      <c r="T48" s="595"/>
      <c r="U48" s="596"/>
      <c r="V48" s="596"/>
      <c r="W48" s="597"/>
      <c r="X48" s="598">
        <f>T48*M48</f>
        <v>0</v>
      </c>
      <c r="Y48" s="598"/>
      <c r="Z48" s="598"/>
      <c r="AA48" s="8"/>
      <c r="AB48" s="8"/>
      <c r="AC48" s="8"/>
      <c r="AD48" s="8"/>
      <c r="AE48" s="8"/>
      <c r="AF48" s="8"/>
      <c r="AG48" s="8"/>
      <c r="AH48" s="8"/>
      <c r="AI48" s="8"/>
      <c r="AJ48" s="8"/>
      <c r="AK48" s="8"/>
      <c r="AL48" s="8"/>
      <c r="AM48" s="8"/>
      <c r="AN48" s="8"/>
      <c r="AO48" s="8"/>
      <c r="AP48" s="15"/>
      <c r="AQ48" s="15"/>
    </row>
    <row r="49" spans="2:44" ht="15.75" customHeight="1" x14ac:dyDescent="0.25">
      <c r="B49" s="15"/>
      <c r="C49" s="637"/>
      <c r="D49" s="638"/>
      <c r="E49" s="638"/>
      <c r="F49" s="638"/>
      <c r="G49" s="638"/>
      <c r="H49" s="639"/>
      <c r="I49" s="596"/>
      <c r="J49" s="596"/>
      <c r="K49" s="596"/>
      <c r="L49" s="596"/>
      <c r="M49" s="602" cm="1">
        <f t="array" ref="M49">INDEX('Matrices Bon de commande'!D16:H24,9,HLOOKUP('Formulaire unique'!V80,'Matrices Bon de commande'!D14:H15,2,FALSE))</f>
        <v>0</v>
      </c>
      <c r="N49" s="603"/>
      <c r="O49" s="604"/>
      <c r="P49" s="602" t="s">
        <v>240</v>
      </c>
      <c r="Q49" s="603"/>
      <c r="R49" s="603"/>
      <c r="S49" s="604"/>
      <c r="T49" s="595"/>
      <c r="U49" s="596"/>
      <c r="V49" s="596"/>
      <c r="W49" s="597"/>
      <c r="X49" s="598">
        <f>IFERROR(T49*M49,0)</f>
        <v>0</v>
      </c>
      <c r="Y49" s="598"/>
      <c r="Z49" s="598"/>
      <c r="AA49" s="8"/>
      <c r="AB49" s="8"/>
      <c r="AC49" s="8"/>
      <c r="AD49" s="8"/>
      <c r="AE49" s="8"/>
      <c r="AF49" s="8"/>
      <c r="AG49" s="8"/>
      <c r="AH49" s="8"/>
      <c r="AI49" s="8"/>
      <c r="AJ49" s="8"/>
      <c r="AK49" s="8"/>
      <c r="AL49" s="8"/>
      <c r="AM49" s="8"/>
      <c r="AN49" s="8"/>
      <c r="AO49" s="8"/>
      <c r="AP49" s="15"/>
      <c r="AQ49" s="15"/>
    </row>
    <row r="50" spans="2:44" ht="15.75" customHeight="1" x14ac:dyDescent="0.25">
      <c r="B50" s="15"/>
      <c r="C50" s="376" t="s">
        <v>274</v>
      </c>
      <c r="D50" s="377"/>
      <c r="E50" s="377"/>
      <c r="F50" s="377"/>
      <c r="G50" s="377"/>
      <c r="H50" s="377"/>
      <c r="I50" s="412"/>
      <c r="J50" s="412"/>
      <c r="K50" s="412"/>
      <c r="L50" s="412"/>
      <c r="M50" s="640"/>
      <c r="N50" s="640"/>
      <c r="O50" s="640"/>
      <c r="P50" s="640"/>
      <c r="Q50" s="640"/>
      <c r="R50" s="640"/>
      <c r="S50" s="640"/>
      <c r="T50" s="367">
        <f>(24*T41)+(24*T42)+(24*T43)+(24*T44)+(12*T45)+(12*T46)+(T47*4)+T48+T49</f>
        <v>0</v>
      </c>
      <c r="U50" s="367"/>
      <c r="V50" s="368" t="s">
        <v>275</v>
      </c>
      <c r="W50" s="368"/>
      <c r="X50" s="621">
        <f>SUM(X41:Z49)</f>
        <v>0</v>
      </c>
      <c r="Y50" s="621"/>
      <c r="Z50" s="615"/>
      <c r="AA50" s="15"/>
      <c r="AB50" s="15"/>
      <c r="AC50" s="15"/>
      <c r="AD50" s="15"/>
      <c r="AE50" s="15"/>
      <c r="AF50" s="15"/>
      <c r="AG50" s="15"/>
      <c r="AH50" s="15"/>
      <c r="AI50" s="15"/>
      <c r="AJ50" s="15"/>
      <c r="AK50" s="15"/>
      <c r="AL50" s="15"/>
      <c r="AM50" s="15"/>
      <c r="AN50" s="15"/>
      <c r="AO50" s="15"/>
      <c r="AP50" s="15"/>
      <c r="AQ50" s="15"/>
    </row>
    <row r="51" spans="2:44" ht="15.75" customHeight="1" x14ac:dyDescent="0.25">
      <c r="B51" s="15"/>
      <c r="C51" s="15"/>
      <c r="D51" s="15"/>
      <c r="E51" s="15"/>
      <c r="F51" s="15"/>
      <c r="G51" s="15"/>
      <c r="H51" s="15"/>
      <c r="I51" s="15"/>
      <c r="J51" s="15"/>
      <c r="K51" s="15"/>
      <c r="L51" s="15"/>
      <c r="M51" s="15"/>
      <c r="N51" s="15"/>
      <c r="O51" s="15"/>
      <c r="P51" s="15"/>
      <c r="Q51" s="15"/>
      <c r="R51" s="15"/>
      <c r="S51" s="15"/>
      <c r="T51" s="206"/>
      <c r="U51" s="15"/>
      <c r="V51" s="15"/>
      <c r="W51" s="15"/>
      <c r="X51" s="15"/>
      <c r="Y51" s="15"/>
      <c r="Z51" s="15"/>
      <c r="AA51" s="15"/>
      <c r="AB51" s="15"/>
      <c r="AC51" s="15"/>
      <c r="AD51" s="15"/>
      <c r="AE51" s="15"/>
      <c r="AF51" s="15"/>
      <c r="AG51" s="15"/>
      <c r="AH51" s="15"/>
      <c r="AI51" s="15"/>
      <c r="AJ51" s="15"/>
      <c r="AK51" s="15"/>
      <c r="AL51" s="15"/>
      <c r="AM51" s="15"/>
      <c r="AN51" s="15"/>
      <c r="AO51" s="15"/>
      <c r="AP51" s="15"/>
      <c r="AQ51" s="15"/>
    </row>
    <row r="54" spans="2:44" ht="15.75" customHeight="1" x14ac:dyDescent="0.25">
      <c r="B54" s="15"/>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row>
    <row r="55" spans="2:44" ht="24.95" customHeight="1" x14ac:dyDescent="0.25">
      <c r="B55" s="15"/>
      <c r="C55" s="433" t="s">
        <v>277</v>
      </c>
      <c r="D55" s="433"/>
      <c r="E55" s="433"/>
      <c r="F55" s="433"/>
      <c r="G55" s="433"/>
      <c r="H55" s="433"/>
      <c r="I55" s="433"/>
      <c r="J55" s="433"/>
      <c r="K55" s="433"/>
      <c r="L55" s="433"/>
      <c r="M55" s="433"/>
      <c r="N55" s="433"/>
      <c r="O55" s="433"/>
      <c r="P55" s="433"/>
      <c r="Q55" s="433"/>
      <c r="R55" s="433"/>
      <c r="S55" s="433"/>
      <c r="T55" s="433"/>
      <c r="U55" s="433"/>
      <c r="V55" s="433"/>
      <c r="W55" s="433"/>
      <c r="X55" s="433"/>
      <c r="Y55" s="433"/>
      <c r="Z55" s="433"/>
      <c r="AA55" s="433"/>
      <c r="AB55" s="433"/>
      <c r="AC55" s="433"/>
      <c r="AD55" s="433"/>
      <c r="AE55" s="433"/>
      <c r="AF55" s="433"/>
      <c r="AG55" s="433"/>
      <c r="AH55" s="433"/>
      <c r="AI55" s="433"/>
      <c r="AJ55" s="433"/>
      <c r="AK55" s="433"/>
      <c r="AL55" s="433"/>
      <c r="AM55" s="433"/>
      <c r="AN55" s="433"/>
      <c r="AO55" s="433"/>
      <c r="AP55" s="433"/>
      <c r="AQ55" s="15"/>
    </row>
    <row r="56" spans="2:44" ht="15.75" customHeight="1" x14ac:dyDescent="0.25">
      <c r="B56" s="15"/>
      <c r="C56" s="15"/>
      <c r="D56" s="15"/>
      <c r="E56" s="15"/>
      <c r="F56" s="15"/>
      <c r="G56" s="15"/>
      <c r="H56" s="15"/>
      <c r="I56" s="15"/>
      <c r="J56" s="15"/>
      <c r="K56" s="15"/>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c r="AL56" s="15"/>
      <c r="AM56" s="15"/>
      <c r="AN56" s="15"/>
      <c r="AO56" s="15"/>
      <c r="AP56" s="15"/>
      <c r="AQ56" s="15"/>
    </row>
    <row r="57" spans="2:44" ht="15.75" customHeight="1" x14ac:dyDescent="0.25">
      <c r="B57" s="15"/>
      <c r="C57" s="378" t="s">
        <v>11</v>
      </c>
      <c r="D57" s="378"/>
      <c r="E57" s="378"/>
      <c r="F57" s="378"/>
      <c r="G57" s="378"/>
      <c r="H57" s="378"/>
      <c r="I57" s="378"/>
      <c r="J57" s="378"/>
      <c r="K57" s="378"/>
      <c r="L57" s="378"/>
      <c r="M57" s="378"/>
      <c r="N57" s="378"/>
      <c r="O57" s="378"/>
      <c r="P57" s="378" t="s">
        <v>12</v>
      </c>
      <c r="Q57" s="378"/>
      <c r="R57" s="378"/>
      <c r="S57" s="413" t="s">
        <v>17</v>
      </c>
      <c r="T57" s="413"/>
      <c r="U57" s="413"/>
      <c r="V57" s="413" t="s">
        <v>278</v>
      </c>
      <c r="W57" s="413"/>
      <c r="X57" s="413"/>
      <c r="Y57" s="413"/>
      <c r="Z57" s="378" t="s">
        <v>274</v>
      </c>
      <c r="AA57" s="378"/>
      <c r="AB57" s="378"/>
      <c r="AC57" s="15"/>
      <c r="AD57" s="441" t="s">
        <v>280</v>
      </c>
      <c r="AE57" s="441"/>
      <c r="AF57" s="441"/>
      <c r="AG57" s="441"/>
      <c r="AH57" s="441"/>
      <c r="AI57" s="441"/>
      <c r="AJ57" s="441"/>
      <c r="AK57" s="441"/>
      <c r="AL57" s="441"/>
      <c r="AM57" s="441"/>
      <c r="AN57" s="441"/>
      <c r="AO57" s="441"/>
      <c r="AP57" s="441"/>
      <c r="AQ57" s="15"/>
    </row>
    <row r="58" spans="2:44" ht="15.75" customHeight="1" x14ac:dyDescent="0.25">
      <c r="B58" s="15"/>
      <c r="C58" s="378"/>
      <c r="D58" s="378"/>
      <c r="E58" s="378"/>
      <c r="F58" s="378"/>
      <c r="G58" s="378"/>
      <c r="H58" s="378"/>
      <c r="I58" s="378"/>
      <c r="J58" s="378"/>
      <c r="K58" s="378"/>
      <c r="L58" s="378"/>
      <c r="M58" s="378"/>
      <c r="N58" s="378"/>
      <c r="O58" s="378"/>
      <c r="P58" s="378"/>
      <c r="Q58" s="378"/>
      <c r="R58" s="378"/>
      <c r="S58" s="413"/>
      <c r="T58" s="413"/>
      <c r="U58" s="413"/>
      <c r="V58" s="413"/>
      <c r="W58" s="413"/>
      <c r="X58" s="413"/>
      <c r="Y58" s="413"/>
      <c r="Z58" s="378"/>
      <c r="AA58" s="378"/>
      <c r="AB58" s="378"/>
      <c r="AC58" s="15"/>
      <c r="AD58" s="441"/>
      <c r="AE58" s="441"/>
      <c r="AF58" s="441"/>
      <c r="AG58" s="441"/>
      <c r="AH58" s="441"/>
      <c r="AI58" s="441"/>
      <c r="AJ58" s="441"/>
      <c r="AK58" s="441"/>
      <c r="AL58" s="441"/>
      <c r="AM58" s="441"/>
      <c r="AN58" s="441"/>
      <c r="AO58" s="441"/>
      <c r="AP58" s="441"/>
      <c r="AQ58" s="15"/>
    </row>
    <row r="59" spans="2:44" ht="15.75" customHeight="1" x14ac:dyDescent="0.25">
      <c r="B59" s="15"/>
      <c r="C59" s="389" t="s">
        <v>551</v>
      </c>
      <c r="D59" s="389"/>
      <c r="E59" s="389"/>
      <c r="F59" s="389"/>
      <c r="G59" s="389"/>
      <c r="H59" s="389"/>
      <c r="I59" s="389"/>
      <c r="J59" s="389"/>
      <c r="K59" s="389"/>
      <c r="L59" s="389"/>
      <c r="M59" s="389"/>
      <c r="N59" s="389"/>
      <c r="O59" s="389"/>
      <c r="P59" s="530" t="s">
        <v>18</v>
      </c>
      <c r="Q59" s="530"/>
      <c r="R59" s="530"/>
      <c r="S59" s="598" cm="1">
        <f t="array" ref="S59">INDEX('Matrices Bon de commande'!D30:H31,1,HLOOKUP('Formulaire unique'!V80,'Matrices Bon de commande'!D28:H29,2,FALSE))</f>
        <v>0</v>
      </c>
      <c r="T59" s="598"/>
      <c r="U59" s="598"/>
      <c r="V59" s="600"/>
      <c r="W59" s="600"/>
      <c r="X59" s="600"/>
      <c r="Y59" s="600"/>
      <c r="Z59" s="598">
        <f>S59*V59</f>
        <v>0</v>
      </c>
      <c r="AA59" s="598"/>
      <c r="AB59" s="598"/>
      <c r="AC59" s="15"/>
      <c r="AD59" s="441"/>
      <c r="AE59" s="441"/>
      <c r="AF59" s="441"/>
      <c r="AG59" s="441"/>
      <c r="AH59" s="441"/>
      <c r="AI59" s="441"/>
      <c r="AJ59" s="441"/>
      <c r="AK59" s="441"/>
      <c r="AL59" s="441"/>
      <c r="AM59" s="441"/>
      <c r="AN59" s="441"/>
      <c r="AO59" s="441"/>
      <c r="AP59" s="441"/>
      <c r="AQ59" s="15"/>
    </row>
    <row r="60" spans="2:44" ht="15.75" customHeight="1" x14ac:dyDescent="0.25">
      <c r="B60" s="15"/>
      <c r="C60" s="633" t="s">
        <v>588</v>
      </c>
      <c r="D60" s="633"/>
      <c r="E60" s="633"/>
      <c r="F60" s="633"/>
      <c r="G60" s="633"/>
      <c r="H60" s="633"/>
      <c r="I60" s="633"/>
      <c r="J60" s="633"/>
      <c r="K60" s="633"/>
      <c r="L60" s="633"/>
      <c r="M60" s="633"/>
      <c r="N60" s="633"/>
      <c r="O60" s="633"/>
      <c r="P60" s="634" t="s">
        <v>18</v>
      </c>
      <c r="Q60" s="634"/>
      <c r="R60" s="634"/>
      <c r="S60" s="636" cm="1">
        <f t="array" ref="S60">INDEX('Matrices Bon de commande'!D30:H31,2,HLOOKUP('Formulaire unique'!V80,'Matrices Bon de commande'!D28:H29,2,FALSE))</f>
        <v>0</v>
      </c>
      <c r="T60" s="636"/>
      <c r="U60" s="636"/>
      <c r="V60" s="635"/>
      <c r="W60" s="635"/>
      <c r="X60" s="635"/>
      <c r="Y60" s="635"/>
      <c r="Z60" s="636">
        <f>S60*V60</f>
        <v>0</v>
      </c>
      <c r="AA60" s="636"/>
      <c r="AB60" s="636"/>
      <c r="AC60" s="15"/>
      <c r="AD60" s="439" t="s">
        <v>303</v>
      </c>
      <c r="AE60" s="439"/>
      <c r="AF60" s="439"/>
      <c r="AG60" s="439"/>
      <c r="AH60" s="439"/>
      <c r="AI60" s="439"/>
      <c r="AJ60" s="439"/>
      <c r="AK60" s="439"/>
      <c r="AL60" s="439"/>
      <c r="AM60" s="439"/>
      <c r="AN60" s="439"/>
      <c r="AO60" s="439"/>
      <c r="AP60" s="439"/>
      <c r="AQ60" s="15"/>
    </row>
    <row r="61" spans="2:44" ht="15.75" customHeight="1" x14ac:dyDescent="0.25">
      <c r="B61" s="15"/>
      <c r="C61" s="641" t="s">
        <v>274</v>
      </c>
      <c r="D61" s="641"/>
      <c r="E61" s="641"/>
      <c r="F61" s="641"/>
      <c r="G61" s="641"/>
      <c r="H61" s="641"/>
      <c r="I61" s="641"/>
      <c r="J61" s="641"/>
      <c r="K61" s="641"/>
      <c r="L61" s="641"/>
      <c r="M61" s="641"/>
      <c r="N61" s="641"/>
      <c r="O61" s="641"/>
      <c r="P61" s="641"/>
      <c r="Q61" s="641"/>
      <c r="R61" s="641"/>
      <c r="S61" s="641"/>
      <c r="T61" s="641"/>
      <c r="U61" s="376"/>
      <c r="V61" s="367">
        <f>SUM(V59:Y60)</f>
        <v>0</v>
      </c>
      <c r="W61" s="367"/>
      <c r="X61" s="368" t="s">
        <v>275</v>
      </c>
      <c r="Y61" s="368"/>
      <c r="Z61" s="615">
        <f>SUM(Z59:AB60)</f>
        <v>0</v>
      </c>
      <c r="AA61" s="616"/>
      <c r="AB61" s="616"/>
      <c r="AC61" s="15"/>
      <c r="AD61" s="439" t="s">
        <v>283</v>
      </c>
      <c r="AE61" s="439"/>
      <c r="AF61" s="439"/>
      <c r="AG61" s="439"/>
      <c r="AH61" s="439"/>
      <c r="AI61" s="439"/>
      <c r="AJ61" s="439"/>
      <c r="AK61" s="439"/>
      <c r="AL61" s="439"/>
      <c r="AM61" s="439"/>
      <c r="AN61" s="439"/>
      <c r="AO61" s="439"/>
      <c r="AP61" s="439"/>
      <c r="AQ61" s="439"/>
      <c r="AR61" s="78"/>
    </row>
    <row r="62" spans="2:44" ht="15.75" customHeight="1" x14ac:dyDescent="0.25">
      <c r="B62" s="15"/>
      <c r="C62" s="15"/>
      <c r="D62" s="15"/>
      <c r="E62" s="15"/>
      <c r="F62" s="15"/>
      <c r="G62" s="15"/>
      <c r="H62" s="15"/>
      <c r="I62" s="15"/>
      <c r="J62" s="15"/>
      <c r="K62" s="15"/>
      <c r="L62" s="15"/>
      <c r="M62" s="15"/>
      <c r="N62" s="15"/>
      <c r="O62" s="15"/>
      <c r="P62" s="15"/>
      <c r="Q62" s="15"/>
      <c r="R62" s="15"/>
      <c r="S62" s="15"/>
      <c r="T62" s="15"/>
      <c r="U62" s="15"/>
      <c r="V62" s="206"/>
      <c r="W62" s="15"/>
      <c r="X62" s="15"/>
      <c r="Y62" s="15"/>
      <c r="Z62" s="15"/>
      <c r="AA62" s="15"/>
      <c r="AB62" s="15"/>
      <c r="AC62" s="15"/>
      <c r="AD62" s="15"/>
      <c r="AE62" s="15"/>
      <c r="AF62" s="15"/>
      <c r="AG62" s="15"/>
      <c r="AH62" s="15"/>
      <c r="AI62" s="15"/>
      <c r="AJ62" s="15"/>
      <c r="AK62" s="15"/>
      <c r="AL62" s="15"/>
      <c r="AM62" s="15"/>
      <c r="AN62" s="15"/>
      <c r="AO62" s="15"/>
      <c r="AP62" s="15"/>
      <c r="AQ62" s="15"/>
    </row>
    <row r="65" spans="2:43" ht="15.75" customHeight="1" x14ac:dyDescent="0.25">
      <c r="B65" s="15"/>
      <c r="C65" s="15"/>
      <c r="D65" s="15"/>
      <c r="E65" s="15"/>
      <c r="F65" s="15"/>
      <c r="G65" s="15"/>
      <c r="H65" s="15"/>
      <c r="I65" s="15"/>
      <c r="J65" s="15"/>
      <c r="K65" s="15"/>
      <c r="L65" s="15"/>
      <c r="M65" s="15"/>
      <c r="N65" s="15"/>
      <c r="O65" s="15"/>
      <c r="P65" s="15"/>
      <c r="Q65" s="15"/>
      <c r="R65" s="15"/>
      <c r="S65" s="15"/>
      <c r="T65" s="15"/>
      <c r="U65" s="15"/>
      <c r="V65" s="15"/>
      <c r="W65" s="15"/>
      <c r="X65" s="15"/>
      <c r="Y65" s="15"/>
      <c r="Z65" s="15"/>
      <c r="AA65" s="15"/>
      <c r="AB65" s="15"/>
      <c r="AC65" s="15"/>
      <c r="AD65" s="15"/>
      <c r="AE65" s="15"/>
      <c r="AF65" s="15"/>
      <c r="AG65" s="44"/>
      <c r="AH65" s="44"/>
      <c r="AI65" s="44"/>
      <c r="AJ65" s="15"/>
      <c r="AK65" s="15"/>
      <c r="AL65" s="15"/>
      <c r="AM65" s="15"/>
      <c r="AN65" s="15"/>
      <c r="AO65" s="15"/>
      <c r="AP65" s="15"/>
      <c r="AQ65" s="15"/>
    </row>
    <row r="66" spans="2:43" ht="24.95" customHeight="1" x14ac:dyDescent="0.25">
      <c r="B66" s="15"/>
      <c r="C66" s="433" t="s">
        <v>605</v>
      </c>
      <c r="D66" s="433"/>
      <c r="E66" s="433"/>
      <c r="F66" s="433"/>
      <c r="G66" s="433"/>
      <c r="H66" s="433"/>
      <c r="I66" s="433"/>
      <c r="J66" s="433"/>
      <c r="K66" s="433"/>
      <c r="L66" s="433"/>
      <c r="M66" s="433"/>
      <c r="N66" s="433"/>
      <c r="O66" s="433"/>
      <c r="P66" s="433"/>
      <c r="Q66" s="433"/>
      <c r="R66" s="433"/>
      <c r="S66" s="433"/>
      <c r="T66" s="433"/>
      <c r="U66" s="433"/>
      <c r="V66" s="433"/>
      <c r="W66" s="433"/>
      <c r="X66" s="433"/>
      <c r="Y66" s="433"/>
      <c r="Z66" s="433"/>
      <c r="AA66" s="433"/>
      <c r="AB66" s="433"/>
      <c r="AC66" s="433"/>
      <c r="AD66" s="433"/>
      <c r="AE66" s="433"/>
      <c r="AF66" s="433"/>
      <c r="AG66" s="433"/>
      <c r="AH66" s="433"/>
      <c r="AI66" s="433"/>
      <c r="AJ66" s="433"/>
      <c r="AK66" s="433"/>
      <c r="AL66" s="433"/>
      <c r="AM66" s="433"/>
      <c r="AN66" s="433"/>
      <c r="AO66" s="433"/>
      <c r="AP66" s="433"/>
      <c r="AQ66" s="15"/>
    </row>
    <row r="67" spans="2:43" ht="15.75" customHeight="1" x14ac:dyDescent="0.25">
      <c r="B67" s="15"/>
      <c r="C67" s="15"/>
      <c r="D67" s="15"/>
      <c r="E67" s="15"/>
      <c r="F67" s="15"/>
      <c r="G67" s="15"/>
      <c r="H67" s="15"/>
      <c r="I67" s="15"/>
      <c r="J67" s="15"/>
      <c r="K67" s="15"/>
      <c r="L67" s="15"/>
      <c r="M67" s="15"/>
      <c r="N67" s="15"/>
      <c r="O67" s="15"/>
      <c r="P67" s="15"/>
      <c r="Q67" s="15"/>
      <c r="R67" s="15"/>
      <c r="S67" s="15"/>
      <c r="T67" s="15"/>
      <c r="U67" s="15"/>
      <c r="V67" s="15"/>
      <c r="W67" s="15"/>
      <c r="X67" s="15"/>
      <c r="Y67" s="15"/>
      <c r="Z67" s="15"/>
      <c r="AA67" s="15"/>
      <c r="AB67" s="15"/>
      <c r="AC67" s="15"/>
      <c r="AD67" s="15"/>
      <c r="AE67" s="15"/>
      <c r="AF67" s="15"/>
      <c r="AG67" s="15"/>
      <c r="AH67" s="15"/>
      <c r="AI67" s="15"/>
      <c r="AJ67" s="15"/>
      <c r="AK67" s="15"/>
      <c r="AL67" s="15"/>
      <c r="AM67" s="15"/>
      <c r="AN67" s="15"/>
      <c r="AO67" s="15"/>
      <c r="AP67" s="15"/>
      <c r="AQ67" s="15"/>
    </row>
    <row r="68" spans="2:43" ht="15.75" customHeight="1" x14ac:dyDescent="0.25">
      <c r="B68" s="15"/>
      <c r="C68" s="70" t="s">
        <v>287</v>
      </c>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c r="AM68" s="15"/>
      <c r="AN68" s="15"/>
      <c r="AO68" s="15"/>
      <c r="AP68" s="15"/>
      <c r="AQ68" s="15"/>
    </row>
    <row r="69" spans="2:43" ht="15.75" customHeight="1" x14ac:dyDescent="0.25">
      <c r="B69" s="15"/>
      <c r="C69" s="439" t="s">
        <v>288</v>
      </c>
      <c r="D69" s="439"/>
      <c r="E69" s="439"/>
      <c r="F69" s="439"/>
      <c r="G69" s="439"/>
      <c r="H69" s="439"/>
      <c r="I69" s="439"/>
      <c r="J69" s="439"/>
      <c r="K69" s="439"/>
      <c r="L69" s="439"/>
      <c r="M69" s="439"/>
      <c r="N69" s="439"/>
      <c r="O69" s="439"/>
      <c r="P69" s="439"/>
      <c r="Q69" s="439"/>
      <c r="R69" s="439"/>
      <c r="S69" s="439"/>
      <c r="T69" s="439"/>
      <c r="U69" s="439"/>
      <c r="V69" s="439"/>
      <c r="W69" s="439"/>
      <c r="X69" s="439"/>
      <c r="Y69" s="439"/>
      <c r="Z69" s="632" t="s">
        <v>284</v>
      </c>
      <c r="AA69" s="632"/>
      <c r="AB69" s="632"/>
      <c r="AC69" s="632"/>
      <c r="AD69" s="632"/>
      <c r="AE69" s="632"/>
      <c r="AF69" s="632"/>
      <c r="AG69" s="632"/>
      <c r="AH69" s="632"/>
      <c r="AI69" s="632"/>
      <c r="AJ69" s="218"/>
      <c r="AK69" s="218"/>
      <c r="AL69" s="15"/>
      <c r="AM69" s="15"/>
      <c r="AN69" s="15"/>
      <c r="AO69" s="15"/>
      <c r="AP69" s="15"/>
      <c r="AQ69" s="15"/>
    </row>
    <row r="70" spans="2:43" ht="15.75" customHeight="1" x14ac:dyDescent="0.25">
      <c r="B70" s="15"/>
      <c r="C70" s="439" t="s">
        <v>289</v>
      </c>
      <c r="D70" s="439"/>
      <c r="E70" s="439"/>
      <c r="F70" s="439"/>
      <c r="G70" s="439"/>
      <c r="H70" s="439"/>
      <c r="I70" s="439"/>
      <c r="J70" s="439"/>
      <c r="K70" s="439"/>
      <c r="L70" s="439"/>
      <c r="M70" s="439"/>
      <c r="N70" s="439"/>
      <c r="O70" s="439"/>
      <c r="P70" s="439"/>
      <c r="Q70" s="439"/>
      <c r="R70" s="439"/>
      <c r="S70" s="439"/>
      <c r="T70" s="439"/>
      <c r="U70" s="439"/>
      <c r="V70" s="439"/>
      <c r="W70" s="439"/>
      <c r="X70" s="439"/>
      <c r="Y70" s="439"/>
      <c r="Z70" s="439"/>
      <c r="AA70" s="439"/>
      <c r="AB70" s="439"/>
      <c r="AC70" s="439"/>
      <c r="AD70" s="439"/>
      <c r="AE70" s="439"/>
      <c r="AF70" s="439"/>
      <c r="AG70" s="439"/>
      <c r="AH70" s="439"/>
      <c r="AI70" s="439"/>
      <c r="AJ70" s="439"/>
      <c r="AK70" s="439"/>
      <c r="AL70" s="439"/>
      <c r="AM70" s="439"/>
      <c r="AN70" s="439"/>
      <c r="AO70" s="439"/>
      <c r="AP70" s="439"/>
      <c r="AQ70" s="15"/>
    </row>
    <row r="71" spans="2:43" ht="15.75" customHeight="1" x14ac:dyDescent="0.25">
      <c r="B71" s="15"/>
      <c r="C71" s="15"/>
      <c r="D71" s="15"/>
      <c r="E71" s="15"/>
      <c r="F71" s="15"/>
      <c r="G71" s="15"/>
      <c r="H71" s="15"/>
      <c r="I71" s="15"/>
      <c r="J71" s="15"/>
      <c r="K71" s="15"/>
      <c r="L71" s="15"/>
      <c r="M71" s="15"/>
      <c r="N71" s="15"/>
      <c r="O71" s="15"/>
      <c r="P71" s="15"/>
      <c r="Q71" s="15"/>
      <c r="R71" s="15"/>
      <c r="S71" s="15"/>
      <c r="T71" s="15"/>
      <c r="U71" s="15"/>
      <c r="V71" s="15"/>
      <c r="W71" s="15"/>
      <c r="X71" s="15"/>
      <c r="Y71" s="15"/>
      <c r="Z71" s="15"/>
      <c r="AA71" s="15"/>
      <c r="AB71" s="15"/>
      <c r="AC71" s="15"/>
      <c r="AD71" s="15"/>
      <c r="AE71" s="15"/>
      <c r="AF71" s="15"/>
      <c r="AG71" s="15"/>
      <c r="AH71" s="15"/>
      <c r="AI71" s="15"/>
      <c r="AJ71" s="15"/>
      <c r="AK71" s="15"/>
      <c r="AL71" s="15"/>
      <c r="AM71" s="15"/>
      <c r="AN71" s="15"/>
      <c r="AO71" s="15"/>
      <c r="AP71" s="15"/>
      <c r="AQ71" s="15"/>
    </row>
    <row r="72" spans="2:43" ht="15.75" customHeight="1" x14ac:dyDescent="0.25">
      <c r="B72" s="15"/>
      <c r="C72" s="439" t="s">
        <v>285</v>
      </c>
      <c r="D72" s="439"/>
      <c r="E72" s="439" t="s">
        <v>286</v>
      </c>
      <c r="F72" s="439"/>
      <c r="G72" s="439"/>
      <c r="H72" s="439"/>
      <c r="I72" s="439"/>
      <c r="J72" s="439"/>
      <c r="K72" s="439"/>
      <c r="L72" s="439"/>
      <c r="M72" s="439"/>
      <c r="N72" s="439"/>
      <c r="O72" s="439"/>
      <c r="P72" s="439"/>
      <c r="Q72" s="439"/>
      <c r="R72" s="439"/>
      <c r="S72" s="439"/>
      <c r="T72" s="439"/>
      <c r="U72" s="439"/>
      <c r="V72" s="439"/>
      <c r="W72" s="439"/>
      <c r="X72" s="439"/>
      <c r="Y72" s="439"/>
      <c r="Z72" s="439"/>
      <c r="AA72" s="439"/>
      <c r="AB72" s="439"/>
      <c r="AC72" s="439"/>
      <c r="AD72" s="439"/>
      <c r="AE72" s="439"/>
      <c r="AF72" s="439"/>
      <c r="AG72" s="439"/>
      <c r="AH72" s="439"/>
      <c r="AI72" s="439"/>
      <c r="AJ72" s="439"/>
      <c r="AK72" s="439"/>
      <c r="AL72" s="439"/>
      <c r="AM72" s="439"/>
      <c r="AN72" s="439"/>
      <c r="AO72" s="439"/>
      <c r="AP72" s="439"/>
      <c r="AQ72" s="15"/>
    </row>
    <row r="73" spans="2:43" ht="15.75" customHeight="1" x14ac:dyDescent="0.25">
      <c r="B73" s="15"/>
      <c r="C73" s="70"/>
      <c r="D73" s="70"/>
      <c r="E73" s="630" t="s">
        <v>292</v>
      </c>
      <c r="F73" s="630"/>
      <c r="G73" s="630"/>
      <c r="H73" s="630"/>
      <c r="I73" s="630"/>
      <c r="J73" s="630"/>
      <c r="K73" s="630"/>
      <c r="L73" s="630"/>
      <c r="M73" s="630"/>
      <c r="N73" s="630"/>
      <c r="O73" s="630"/>
      <c r="P73" s="630"/>
      <c r="Q73" s="630"/>
      <c r="R73" s="630"/>
      <c r="S73" s="630"/>
      <c r="T73" s="630"/>
      <c r="U73" s="630"/>
      <c r="V73" s="630"/>
      <c r="W73" s="630"/>
      <c r="X73" s="630"/>
      <c r="Y73" s="630"/>
      <c r="Z73" s="630"/>
      <c r="AA73" s="630"/>
      <c r="AB73" s="630"/>
      <c r="AC73" s="630"/>
      <c r="AD73" s="630"/>
      <c r="AE73" s="630"/>
      <c r="AF73" s="630"/>
      <c r="AG73" s="630"/>
      <c r="AH73" s="630"/>
      <c r="AI73" s="630"/>
      <c r="AJ73" s="630"/>
      <c r="AK73" s="630"/>
      <c r="AL73" s="630"/>
      <c r="AM73" s="630"/>
      <c r="AN73" s="630"/>
      <c r="AO73" s="630"/>
      <c r="AP73" s="630"/>
      <c r="AQ73" s="15"/>
    </row>
    <row r="74" spans="2:43" ht="15.75" customHeight="1" x14ac:dyDescent="0.25">
      <c r="B74" s="15"/>
      <c r="C74" s="15"/>
      <c r="D74" s="15"/>
      <c r="E74" s="439" t="s">
        <v>290</v>
      </c>
      <c r="F74" s="439"/>
      <c r="G74" s="439"/>
      <c r="H74" s="439"/>
      <c r="I74" s="439"/>
      <c r="J74" s="439"/>
      <c r="K74" s="439"/>
      <c r="L74" s="439"/>
      <c r="M74" s="439"/>
      <c r="N74" s="439"/>
      <c r="O74" s="439"/>
      <c r="P74" s="439"/>
      <c r="Q74" s="439"/>
      <c r="R74" s="439"/>
      <c r="S74" s="439"/>
      <c r="T74" s="439"/>
      <c r="U74" s="439"/>
      <c r="V74" s="439"/>
      <c r="W74" s="439"/>
      <c r="X74" s="439"/>
      <c r="Y74" s="439"/>
      <c r="Z74" s="439"/>
      <c r="AA74" s="439"/>
      <c r="AB74" s="439"/>
      <c r="AC74" s="439"/>
      <c r="AD74" s="439"/>
      <c r="AE74" s="439"/>
      <c r="AF74" s="439"/>
      <c r="AG74" s="439"/>
      <c r="AH74" s="439"/>
      <c r="AI74" s="439"/>
      <c r="AJ74" s="439"/>
      <c r="AK74" s="439"/>
      <c r="AL74" s="439"/>
      <c r="AM74" s="439"/>
      <c r="AN74" s="439"/>
      <c r="AO74" s="439"/>
      <c r="AP74" s="439"/>
      <c r="AQ74" s="15"/>
    </row>
    <row r="75" spans="2:43" ht="15.75" customHeight="1" x14ac:dyDescent="0.25">
      <c r="B75" s="15"/>
      <c r="C75" s="15"/>
      <c r="D75" s="15"/>
      <c r="E75" s="439" t="s">
        <v>291</v>
      </c>
      <c r="F75" s="439"/>
      <c r="G75" s="439"/>
      <c r="H75" s="439"/>
      <c r="I75" s="439"/>
      <c r="J75" s="439"/>
      <c r="K75" s="439"/>
      <c r="L75" s="439"/>
      <c r="M75" s="439"/>
      <c r="N75" s="439"/>
      <c r="O75" s="439"/>
      <c r="P75" s="439"/>
      <c r="Q75" s="439"/>
      <c r="R75" s="439"/>
      <c r="S75" s="439"/>
      <c r="T75" s="439"/>
      <c r="U75" s="439"/>
      <c r="V75" s="439"/>
      <c r="W75" s="439"/>
      <c r="X75" s="439"/>
      <c r="Y75" s="439"/>
      <c r="Z75" s="439"/>
      <c r="AA75" s="439"/>
      <c r="AB75" s="439"/>
      <c r="AC75" s="439"/>
      <c r="AD75" s="439"/>
      <c r="AE75" s="439"/>
      <c r="AF75" s="439"/>
      <c r="AG75" s="439"/>
      <c r="AH75" s="439"/>
      <c r="AI75" s="439"/>
      <c r="AJ75" s="439"/>
      <c r="AK75" s="439"/>
      <c r="AL75" s="439"/>
      <c r="AM75" s="439"/>
      <c r="AN75" s="439"/>
      <c r="AO75" s="439"/>
      <c r="AP75" s="439"/>
      <c r="AQ75" s="15"/>
    </row>
    <row r="76" spans="2:43" ht="15.75" customHeight="1" x14ac:dyDescent="0.25">
      <c r="B76" s="15"/>
      <c r="C76" s="15"/>
      <c r="D76" s="15"/>
      <c r="E76" s="439" t="s">
        <v>294</v>
      </c>
      <c r="F76" s="439"/>
      <c r="G76" s="439"/>
      <c r="H76" s="439"/>
      <c r="I76" s="439"/>
      <c r="J76" s="439"/>
      <c r="K76" s="439"/>
      <c r="L76" s="439"/>
      <c r="M76" s="439"/>
      <c r="N76" s="439"/>
      <c r="O76" s="439"/>
      <c r="P76" s="439"/>
      <c r="Q76" s="439"/>
      <c r="R76" s="439"/>
      <c r="S76" s="439"/>
      <c r="T76" s="439"/>
      <c r="U76" s="439"/>
      <c r="V76" s="439"/>
      <c r="W76" s="439"/>
      <c r="X76" s="439"/>
      <c r="Y76" s="439"/>
      <c r="Z76" s="439"/>
      <c r="AA76" s="439"/>
      <c r="AB76" s="439"/>
      <c r="AC76" s="439"/>
      <c r="AD76" s="439"/>
      <c r="AE76" s="439"/>
      <c r="AF76" s="439"/>
      <c r="AG76" s="439"/>
      <c r="AH76" s="439"/>
      <c r="AI76" s="439"/>
      <c r="AJ76" s="439"/>
      <c r="AK76" s="439"/>
      <c r="AL76" s="439"/>
      <c r="AM76" s="439"/>
      <c r="AN76" s="439"/>
      <c r="AO76" s="439"/>
      <c r="AP76" s="439"/>
      <c r="AQ76" s="15"/>
    </row>
    <row r="77" spans="2:43" ht="15.75" customHeight="1" x14ac:dyDescent="0.25">
      <c r="B77" s="15"/>
      <c r="C77" s="15"/>
      <c r="D77" s="15"/>
      <c r="E77" s="439" t="s">
        <v>293</v>
      </c>
      <c r="F77" s="439"/>
      <c r="G77" s="439"/>
      <c r="H77" s="439"/>
      <c r="I77" s="439"/>
      <c r="J77" s="439"/>
      <c r="K77" s="439"/>
      <c r="L77" s="439"/>
      <c r="M77" s="439"/>
      <c r="N77" s="439"/>
      <c r="O77" s="439"/>
      <c r="P77" s="439"/>
      <c r="Q77" s="439"/>
      <c r="R77" s="439"/>
      <c r="S77" s="439"/>
      <c r="T77" s="439"/>
      <c r="U77" s="439"/>
      <c r="V77" s="439"/>
      <c r="W77" s="439"/>
      <c r="X77" s="439"/>
      <c r="Y77" s="439"/>
      <c r="Z77" s="439"/>
      <c r="AA77" s="439"/>
      <c r="AB77" s="439"/>
      <c r="AC77" s="439"/>
      <c r="AD77" s="439"/>
      <c r="AE77" s="439"/>
      <c r="AF77" s="439"/>
      <c r="AG77" s="439"/>
      <c r="AH77" s="439"/>
      <c r="AI77" s="439"/>
      <c r="AJ77" s="439"/>
      <c r="AK77" s="439"/>
      <c r="AL77" s="439"/>
      <c r="AM77" s="439"/>
      <c r="AN77" s="439"/>
      <c r="AO77" s="439"/>
      <c r="AP77" s="439"/>
      <c r="AQ77" s="15"/>
    </row>
    <row r="78" spans="2:43" ht="15.75" customHeight="1" x14ac:dyDescent="0.25">
      <c r="B78" s="15"/>
      <c r="C78" s="15"/>
      <c r="D78" s="15"/>
      <c r="E78" s="15"/>
      <c r="F78" s="15"/>
      <c r="G78" s="15"/>
      <c r="H78" s="15"/>
      <c r="I78" s="15"/>
      <c r="J78" s="15"/>
      <c r="K78" s="15"/>
      <c r="L78" s="15"/>
      <c r="M78" s="15"/>
      <c r="N78" s="15"/>
      <c r="O78" s="15"/>
      <c r="P78" s="15"/>
      <c r="Q78" s="15"/>
      <c r="R78" s="15"/>
      <c r="S78" s="15"/>
      <c r="T78" s="15"/>
      <c r="U78" s="15"/>
      <c r="V78" s="15"/>
      <c r="W78" s="15"/>
      <c r="X78" s="15"/>
      <c r="Y78" s="15"/>
      <c r="Z78" s="15"/>
      <c r="AA78" s="15"/>
      <c r="AB78" s="15"/>
      <c r="AC78" s="15"/>
      <c r="AD78" s="15"/>
      <c r="AE78" s="15"/>
      <c r="AF78" s="15"/>
      <c r="AG78" s="15"/>
      <c r="AH78" s="15"/>
      <c r="AI78" s="15"/>
      <c r="AJ78" s="15"/>
      <c r="AK78" s="15"/>
      <c r="AL78" s="15"/>
      <c r="AM78" s="15"/>
      <c r="AN78" s="15"/>
      <c r="AO78" s="15"/>
      <c r="AP78" s="15"/>
      <c r="AQ78" s="15"/>
    </row>
    <row r="79" spans="2:43" ht="15.75" customHeight="1" x14ac:dyDescent="0.25">
      <c r="B79" s="15"/>
      <c r="C79" s="378" t="s">
        <v>14</v>
      </c>
      <c r="D79" s="378"/>
      <c r="E79" s="378"/>
      <c r="F79" s="378"/>
      <c r="G79" s="378" t="s">
        <v>11</v>
      </c>
      <c r="H79" s="378"/>
      <c r="I79" s="378"/>
      <c r="J79" s="378"/>
      <c r="K79" s="378"/>
      <c r="L79" s="378"/>
      <c r="M79" s="378"/>
      <c r="N79" s="378"/>
      <c r="O79" s="378"/>
      <c r="P79" s="378"/>
      <c r="Q79" s="378"/>
      <c r="R79" s="378"/>
      <c r="S79" s="378"/>
      <c r="T79" s="378"/>
      <c r="U79" s="378"/>
      <c r="V79" s="378"/>
      <c r="W79" s="378" t="s">
        <v>12</v>
      </c>
      <c r="X79" s="378"/>
      <c r="Y79" s="378"/>
      <c r="Z79" s="413" t="s">
        <v>281</v>
      </c>
      <c r="AA79" s="413"/>
      <c r="AB79" s="413"/>
      <c r="AC79" s="413"/>
      <c r="AD79" s="413"/>
      <c r="AE79" s="413" t="s">
        <v>295</v>
      </c>
      <c r="AF79" s="413"/>
      <c r="AG79" s="413"/>
      <c r="AH79" s="413"/>
      <c r="AI79" s="413"/>
      <c r="AJ79" s="413" t="s">
        <v>278</v>
      </c>
      <c r="AK79" s="413"/>
      <c r="AL79" s="413"/>
      <c r="AM79" s="413"/>
      <c r="AN79" s="378" t="s">
        <v>274</v>
      </c>
      <c r="AO79" s="378"/>
      <c r="AP79" s="378"/>
      <c r="AQ79" s="15"/>
    </row>
    <row r="80" spans="2:43" ht="15.75" customHeight="1" x14ac:dyDescent="0.25">
      <c r="B80" s="15"/>
      <c r="C80" s="378"/>
      <c r="D80" s="378"/>
      <c r="E80" s="378"/>
      <c r="F80" s="378"/>
      <c r="G80" s="378"/>
      <c r="H80" s="378"/>
      <c r="I80" s="378"/>
      <c r="J80" s="378"/>
      <c r="K80" s="378"/>
      <c r="L80" s="378"/>
      <c r="M80" s="378"/>
      <c r="N80" s="378"/>
      <c r="O80" s="378"/>
      <c r="P80" s="378"/>
      <c r="Q80" s="378"/>
      <c r="R80" s="378"/>
      <c r="S80" s="378"/>
      <c r="T80" s="378"/>
      <c r="U80" s="378"/>
      <c r="V80" s="378"/>
      <c r="W80" s="378"/>
      <c r="X80" s="378"/>
      <c r="Y80" s="378"/>
      <c r="Z80" s="413"/>
      <c r="AA80" s="413"/>
      <c r="AB80" s="413"/>
      <c r="AC80" s="413"/>
      <c r="AD80" s="413"/>
      <c r="AE80" s="413"/>
      <c r="AF80" s="413"/>
      <c r="AG80" s="413"/>
      <c r="AH80" s="413"/>
      <c r="AI80" s="413"/>
      <c r="AJ80" s="413"/>
      <c r="AK80" s="413"/>
      <c r="AL80" s="413"/>
      <c r="AM80" s="413"/>
      <c r="AN80" s="378"/>
      <c r="AO80" s="378"/>
      <c r="AP80" s="378"/>
      <c r="AQ80" s="15"/>
    </row>
    <row r="81" spans="2:43" ht="15.75" customHeight="1" x14ac:dyDescent="0.25">
      <c r="B81" s="15"/>
      <c r="C81" s="600"/>
      <c r="D81" s="600"/>
      <c r="E81" s="600"/>
      <c r="F81" s="600"/>
      <c r="G81" s="614"/>
      <c r="H81" s="614"/>
      <c r="I81" s="614"/>
      <c r="J81" s="614"/>
      <c r="K81" s="614"/>
      <c r="L81" s="614"/>
      <c r="M81" s="614"/>
      <c r="N81" s="614"/>
      <c r="O81" s="614"/>
      <c r="P81" s="614"/>
      <c r="Q81" s="614"/>
      <c r="R81" s="614"/>
      <c r="S81" s="614"/>
      <c r="T81" s="614"/>
      <c r="U81" s="614"/>
      <c r="V81" s="614"/>
      <c r="W81" s="611"/>
      <c r="X81" s="612"/>
      <c r="Y81" s="71" t="s">
        <v>282</v>
      </c>
      <c r="Z81" s="601"/>
      <c r="AA81" s="601"/>
      <c r="AB81" s="601"/>
      <c r="AC81" s="601"/>
      <c r="AD81" s="601"/>
      <c r="AE81" s="602" cm="1">
        <f t="array" ref="AE81">Z81*(INDEX('Matrices Bon de commande'!D38:H47,1,HLOOKUP('Formulaire unique'!V80,'Matrices Bon de commande'!D36:H37,2,FALSE)))</f>
        <v>0</v>
      </c>
      <c r="AF81" s="603"/>
      <c r="AG81" s="603"/>
      <c r="AH81" s="603"/>
      <c r="AI81" s="604"/>
      <c r="AJ81" s="600"/>
      <c r="AK81" s="600"/>
      <c r="AL81" s="600"/>
      <c r="AM81" s="600"/>
      <c r="AN81" s="598">
        <f>(Z81+AE81)*AJ81</f>
        <v>0</v>
      </c>
      <c r="AO81" s="598"/>
      <c r="AP81" s="598"/>
      <c r="AQ81" s="15"/>
    </row>
    <row r="82" spans="2:43" ht="15.75" customHeight="1" x14ac:dyDescent="0.25">
      <c r="B82" s="15"/>
      <c r="C82" s="600"/>
      <c r="D82" s="600"/>
      <c r="E82" s="600"/>
      <c r="F82" s="600"/>
      <c r="G82" s="614"/>
      <c r="H82" s="614"/>
      <c r="I82" s="614"/>
      <c r="J82" s="614"/>
      <c r="K82" s="614"/>
      <c r="L82" s="614"/>
      <c r="M82" s="614"/>
      <c r="N82" s="614"/>
      <c r="O82" s="614"/>
      <c r="P82" s="614"/>
      <c r="Q82" s="614"/>
      <c r="R82" s="614"/>
      <c r="S82" s="614"/>
      <c r="T82" s="614"/>
      <c r="U82" s="614"/>
      <c r="V82" s="614"/>
      <c r="W82" s="611"/>
      <c r="X82" s="612"/>
      <c r="Y82" s="79" t="s">
        <v>282</v>
      </c>
      <c r="Z82" s="601"/>
      <c r="AA82" s="601"/>
      <c r="AB82" s="601"/>
      <c r="AC82" s="601"/>
      <c r="AD82" s="601"/>
      <c r="AE82" s="598" cm="1">
        <f t="array" ref="AE82">Z82*(INDEX('Matrices Bon de commande'!D38:H47,2,HLOOKUP('Formulaire unique'!V80,'Matrices Bon de commande'!D36:H37,2,FALSE)))</f>
        <v>0</v>
      </c>
      <c r="AF82" s="598"/>
      <c r="AG82" s="598"/>
      <c r="AH82" s="598"/>
      <c r="AI82" s="598"/>
      <c r="AJ82" s="600"/>
      <c r="AK82" s="600"/>
      <c r="AL82" s="600"/>
      <c r="AM82" s="600"/>
      <c r="AN82" s="598">
        <f t="shared" ref="AN82:AN90" si="3">(Z82+AE82)*AJ82</f>
        <v>0</v>
      </c>
      <c r="AO82" s="598"/>
      <c r="AP82" s="598"/>
      <c r="AQ82" s="15"/>
    </row>
    <row r="83" spans="2:43" ht="15.75" customHeight="1" x14ac:dyDescent="0.25">
      <c r="B83" s="15"/>
      <c r="C83" s="600"/>
      <c r="D83" s="600"/>
      <c r="E83" s="600"/>
      <c r="F83" s="600"/>
      <c r="G83" s="614"/>
      <c r="H83" s="614"/>
      <c r="I83" s="614"/>
      <c r="J83" s="614"/>
      <c r="K83" s="614"/>
      <c r="L83" s="614"/>
      <c r="M83" s="614"/>
      <c r="N83" s="614"/>
      <c r="O83" s="614"/>
      <c r="P83" s="614"/>
      <c r="Q83" s="614"/>
      <c r="R83" s="614"/>
      <c r="S83" s="614"/>
      <c r="T83" s="614"/>
      <c r="U83" s="614"/>
      <c r="V83" s="614"/>
      <c r="W83" s="611"/>
      <c r="X83" s="612"/>
      <c r="Y83" s="79" t="s">
        <v>282</v>
      </c>
      <c r="Z83" s="601"/>
      <c r="AA83" s="601"/>
      <c r="AB83" s="601"/>
      <c r="AC83" s="601"/>
      <c r="AD83" s="601"/>
      <c r="AE83" s="598" cm="1">
        <f t="array" ref="AE83">Z83*(INDEX('Matrices Bon de commande'!D38:H47,3,HLOOKUP('Formulaire unique'!V80,'Matrices Bon de commande'!D36:H37,2,FALSE)))</f>
        <v>0</v>
      </c>
      <c r="AF83" s="598"/>
      <c r="AG83" s="598"/>
      <c r="AH83" s="598"/>
      <c r="AI83" s="598"/>
      <c r="AJ83" s="600"/>
      <c r="AK83" s="600"/>
      <c r="AL83" s="600"/>
      <c r="AM83" s="600"/>
      <c r="AN83" s="598">
        <f t="shared" si="3"/>
        <v>0</v>
      </c>
      <c r="AO83" s="598"/>
      <c r="AP83" s="598"/>
      <c r="AQ83" s="15"/>
    </row>
    <row r="84" spans="2:43" ht="15.75" customHeight="1" x14ac:dyDescent="0.25">
      <c r="B84" s="15"/>
      <c r="C84" s="600"/>
      <c r="D84" s="600"/>
      <c r="E84" s="600"/>
      <c r="F84" s="600"/>
      <c r="G84" s="614"/>
      <c r="H84" s="614"/>
      <c r="I84" s="614"/>
      <c r="J84" s="614"/>
      <c r="K84" s="614"/>
      <c r="L84" s="614"/>
      <c r="M84" s="614"/>
      <c r="N84" s="614"/>
      <c r="O84" s="614"/>
      <c r="P84" s="614"/>
      <c r="Q84" s="614"/>
      <c r="R84" s="614"/>
      <c r="S84" s="614"/>
      <c r="T84" s="614"/>
      <c r="U84" s="614"/>
      <c r="V84" s="614"/>
      <c r="W84" s="611"/>
      <c r="X84" s="612"/>
      <c r="Y84" s="79" t="s">
        <v>282</v>
      </c>
      <c r="Z84" s="601"/>
      <c r="AA84" s="601"/>
      <c r="AB84" s="601"/>
      <c r="AC84" s="601"/>
      <c r="AD84" s="601"/>
      <c r="AE84" s="598" cm="1">
        <f t="array" ref="AE84">Z84*(INDEX('Matrices Bon de commande'!D38:H47,4,HLOOKUP('Formulaire unique'!V80,'Matrices Bon de commande'!D36:H37,2,FALSE)))</f>
        <v>0</v>
      </c>
      <c r="AF84" s="598"/>
      <c r="AG84" s="598"/>
      <c r="AH84" s="598"/>
      <c r="AI84" s="598"/>
      <c r="AJ84" s="600"/>
      <c r="AK84" s="600"/>
      <c r="AL84" s="600"/>
      <c r="AM84" s="600"/>
      <c r="AN84" s="598">
        <f t="shared" si="3"/>
        <v>0</v>
      </c>
      <c r="AO84" s="598"/>
      <c r="AP84" s="598"/>
      <c r="AQ84" s="15"/>
    </row>
    <row r="85" spans="2:43" ht="15.75" customHeight="1" x14ac:dyDescent="0.25">
      <c r="B85" s="15"/>
      <c r="C85" s="600"/>
      <c r="D85" s="600"/>
      <c r="E85" s="600"/>
      <c r="F85" s="600"/>
      <c r="G85" s="614"/>
      <c r="H85" s="614"/>
      <c r="I85" s="614"/>
      <c r="J85" s="614"/>
      <c r="K85" s="614"/>
      <c r="L85" s="614"/>
      <c r="M85" s="614"/>
      <c r="N85" s="614"/>
      <c r="O85" s="614"/>
      <c r="P85" s="614"/>
      <c r="Q85" s="614"/>
      <c r="R85" s="614"/>
      <c r="S85" s="614"/>
      <c r="T85" s="614"/>
      <c r="U85" s="614"/>
      <c r="V85" s="614"/>
      <c r="W85" s="611"/>
      <c r="X85" s="612"/>
      <c r="Y85" s="79" t="s">
        <v>282</v>
      </c>
      <c r="Z85" s="601"/>
      <c r="AA85" s="601"/>
      <c r="AB85" s="601"/>
      <c r="AC85" s="601"/>
      <c r="AD85" s="601"/>
      <c r="AE85" s="598" cm="1">
        <f t="array" ref="AE85">Z85*(INDEX('Matrices Bon de commande'!D38:H47,5,HLOOKUP('Formulaire unique'!V80,'Matrices Bon de commande'!D36:H37,2,FALSE)))</f>
        <v>0</v>
      </c>
      <c r="AF85" s="598"/>
      <c r="AG85" s="598"/>
      <c r="AH85" s="598"/>
      <c r="AI85" s="598"/>
      <c r="AJ85" s="600"/>
      <c r="AK85" s="600"/>
      <c r="AL85" s="600"/>
      <c r="AM85" s="600"/>
      <c r="AN85" s="598">
        <f t="shared" si="3"/>
        <v>0</v>
      </c>
      <c r="AO85" s="598"/>
      <c r="AP85" s="598"/>
      <c r="AQ85" s="15"/>
    </row>
    <row r="86" spans="2:43" ht="15.75" customHeight="1" x14ac:dyDescent="0.25">
      <c r="B86" s="15"/>
      <c r="C86" s="600"/>
      <c r="D86" s="600"/>
      <c r="E86" s="600"/>
      <c r="F86" s="600"/>
      <c r="G86" s="614"/>
      <c r="H86" s="614"/>
      <c r="I86" s="614"/>
      <c r="J86" s="614"/>
      <c r="K86" s="614"/>
      <c r="L86" s="614"/>
      <c r="M86" s="614"/>
      <c r="N86" s="614"/>
      <c r="O86" s="614"/>
      <c r="P86" s="614"/>
      <c r="Q86" s="614"/>
      <c r="R86" s="614"/>
      <c r="S86" s="614"/>
      <c r="T86" s="614"/>
      <c r="U86" s="614"/>
      <c r="V86" s="614"/>
      <c r="W86" s="611"/>
      <c r="X86" s="612"/>
      <c r="Y86" s="79" t="s">
        <v>282</v>
      </c>
      <c r="Z86" s="601"/>
      <c r="AA86" s="601"/>
      <c r="AB86" s="601"/>
      <c r="AC86" s="601"/>
      <c r="AD86" s="601"/>
      <c r="AE86" s="598" cm="1">
        <f t="array" ref="AE86">Z86*(INDEX('Matrices Bon de commande'!D38:H47,6,HLOOKUP('Formulaire unique'!V80,'Matrices Bon de commande'!D36:H37,2,FALSE)))</f>
        <v>0</v>
      </c>
      <c r="AF86" s="598"/>
      <c r="AG86" s="598"/>
      <c r="AH86" s="598"/>
      <c r="AI86" s="598"/>
      <c r="AJ86" s="600"/>
      <c r="AK86" s="600"/>
      <c r="AL86" s="600"/>
      <c r="AM86" s="600"/>
      <c r="AN86" s="598">
        <f t="shared" si="3"/>
        <v>0</v>
      </c>
      <c r="AO86" s="598"/>
      <c r="AP86" s="598"/>
      <c r="AQ86" s="15"/>
    </row>
    <row r="87" spans="2:43" ht="15.75" customHeight="1" x14ac:dyDescent="0.25">
      <c r="B87" s="15"/>
      <c r="C87" s="600"/>
      <c r="D87" s="600"/>
      <c r="E87" s="600"/>
      <c r="F87" s="600"/>
      <c r="G87" s="614"/>
      <c r="H87" s="614"/>
      <c r="I87" s="614"/>
      <c r="J87" s="614"/>
      <c r="K87" s="614"/>
      <c r="L87" s="614"/>
      <c r="M87" s="614"/>
      <c r="N87" s="614"/>
      <c r="O87" s="614"/>
      <c r="P87" s="614"/>
      <c r="Q87" s="614"/>
      <c r="R87" s="614"/>
      <c r="S87" s="614"/>
      <c r="T87" s="614"/>
      <c r="U87" s="614"/>
      <c r="V87" s="614"/>
      <c r="W87" s="611"/>
      <c r="X87" s="612"/>
      <c r="Y87" s="79" t="s">
        <v>282</v>
      </c>
      <c r="Z87" s="601"/>
      <c r="AA87" s="601"/>
      <c r="AB87" s="601"/>
      <c r="AC87" s="601"/>
      <c r="AD87" s="601"/>
      <c r="AE87" s="598" cm="1">
        <f t="array" ref="AE87">Z87*(INDEX('Matrices Bon de commande'!D38:H47,7,HLOOKUP('Formulaire unique'!V80,'Matrices Bon de commande'!D36:H37,2,FALSE)))</f>
        <v>0</v>
      </c>
      <c r="AF87" s="598"/>
      <c r="AG87" s="598"/>
      <c r="AH87" s="598"/>
      <c r="AI87" s="598"/>
      <c r="AJ87" s="600"/>
      <c r="AK87" s="600"/>
      <c r="AL87" s="600"/>
      <c r="AM87" s="600"/>
      <c r="AN87" s="598">
        <f t="shared" si="3"/>
        <v>0</v>
      </c>
      <c r="AO87" s="598"/>
      <c r="AP87" s="598"/>
      <c r="AQ87" s="15"/>
    </row>
    <row r="88" spans="2:43" ht="15.75" customHeight="1" x14ac:dyDescent="0.25">
      <c r="B88" s="15"/>
      <c r="C88" s="600"/>
      <c r="D88" s="600"/>
      <c r="E88" s="600"/>
      <c r="F88" s="600"/>
      <c r="G88" s="614"/>
      <c r="H88" s="614"/>
      <c r="I88" s="614"/>
      <c r="J88" s="614"/>
      <c r="K88" s="614"/>
      <c r="L88" s="614"/>
      <c r="M88" s="614"/>
      <c r="N88" s="614"/>
      <c r="O88" s="614"/>
      <c r="P88" s="614"/>
      <c r="Q88" s="614"/>
      <c r="R88" s="614"/>
      <c r="S88" s="614"/>
      <c r="T88" s="614"/>
      <c r="U88" s="614"/>
      <c r="V88" s="614"/>
      <c r="W88" s="611"/>
      <c r="X88" s="612"/>
      <c r="Y88" s="79" t="s">
        <v>282</v>
      </c>
      <c r="Z88" s="601"/>
      <c r="AA88" s="601"/>
      <c r="AB88" s="601"/>
      <c r="AC88" s="601"/>
      <c r="AD88" s="601"/>
      <c r="AE88" s="598" cm="1">
        <f t="array" ref="AE88">Z88*(INDEX('Matrices Bon de commande'!D38:H47,8,HLOOKUP('Formulaire unique'!V80,'Matrices Bon de commande'!D36:H37,2,FALSE)))</f>
        <v>0</v>
      </c>
      <c r="AF88" s="598"/>
      <c r="AG88" s="598"/>
      <c r="AH88" s="598"/>
      <c r="AI88" s="598"/>
      <c r="AJ88" s="600"/>
      <c r="AK88" s="600"/>
      <c r="AL88" s="600"/>
      <c r="AM88" s="600"/>
      <c r="AN88" s="598">
        <f t="shared" si="3"/>
        <v>0</v>
      </c>
      <c r="AO88" s="598"/>
      <c r="AP88" s="598"/>
      <c r="AQ88" s="15"/>
    </row>
    <row r="89" spans="2:43" ht="15.75" customHeight="1" x14ac:dyDescent="0.25">
      <c r="B89" s="15"/>
      <c r="C89" s="600"/>
      <c r="D89" s="600"/>
      <c r="E89" s="600"/>
      <c r="F89" s="600"/>
      <c r="G89" s="614"/>
      <c r="H89" s="614"/>
      <c r="I89" s="614"/>
      <c r="J89" s="614"/>
      <c r="K89" s="614"/>
      <c r="L89" s="614"/>
      <c r="M89" s="614"/>
      <c r="N89" s="614"/>
      <c r="O89" s="614"/>
      <c r="P89" s="614"/>
      <c r="Q89" s="614"/>
      <c r="R89" s="614"/>
      <c r="S89" s="614"/>
      <c r="T89" s="614"/>
      <c r="U89" s="614"/>
      <c r="V89" s="614"/>
      <c r="W89" s="628"/>
      <c r="X89" s="629"/>
      <c r="Y89" s="83" t="s">
        <v>282</v>
      </c>
      <c r="Z89" s="601"/>
      <c r="AA89" s="601"/>
      <c r="AB89" s="601"/>
      <c r="AC89" s="601"/>
      <c r="AD89" s="601"/>
      <c r="AE89" s="598" cm="1">
        <f t="array" ref="AE89">Z89*(INDEX('Matrices Bon de commande'!D38:H47,9,HLOOKUP('Formulaire unique'!V80,'Matrices Bon de commande'!D36:H37,2,FALSE)))</f>
        <v>0</v>
      </c>
      <c r="AF89" s="598"/>
      <c r="AG89" s="598"/>
      <c r="AH89" s="598"/>
      <c r="AI89" s="598"/>
      <c r="AJ89" s="600"/>
      <c r="AK89" s="600"/>
      <c r="AL89" s="600"/>
      <c r="AM89" s="600"/>
      <c r="AN89" s="598">
        <f t="shared" si="3"/>
        <v>0</v>
      </c>
      <c r="AO89" s="598"/>
      <c r="AP89" s="598"/>
      <c r="AQ89" s="15"/>
    </row>
    <row r="90" spans="2:43" ht="15.75" customHeight="1" x14ac:dyDescent="0.25">
      <c r="B90" s="15"/>
      <c r="C90" s="600"/>
      <c r="D90" s="600"/>
      <c r="E90" s="600"/>
      <c r="F90" s="600"/>
      <c r="G90" s="614"/>
      <c r="H90" s="614"/>
      <c r="I90" s="614"/>
      <c r="J90" s="614"/>
      <c r="K90" s="614"/>
      <c r="L90" s="614"/>
      <c r="M90" s="614"/>
      <c r="N90" s="614"/>
      <c r="O90" s="614"/>
      <c r="P90" s="614"/>
      <c r="Q90" s="614"/>
      <c r="R90" s="614"/>
      <c r="S90" s="614"/>
      <c r="T90" s="614"/>
      <c r="U90" s="614"/>
      <c r="V90" s="614"/>
      <c r="W90" s="631"/>
      <c r="X90" s="611"/>
      <c r="Y90" s="80" t="s">
        <v>282</v>
      </c>
      <c r="Z90" s="627"/>
      <c r="AA90" s="601"/>
      <c r="AB90" s="601"/>
      <c r="AC90" s="601"/>
      <c r="AD90" s="601"/>
      <c r="AE90" s="598" cm="1">
        <f t="array" ref="AE90">Z90*(INDEX('Matrices Bon de commande'!D38:H47,10,HLOOKUP('Formulaire unique'!V80,'Matrices Bon de commande'!D36:H37,2,FALSE)))</f>
        <v>0</v>
      </c>
      <c r="AF90" s="598"/>
      <c r="AG90" s="598"/>
      <c r="AH90" s="598"/>
      <c r="AI90" s="598"/>
      <c r="AJ90" s="600"/>
      <c r="AK90" s="600"/>
      <c r="AL90" s="600"/>
      <c r="AM90" s="600"/>
      <c r="AN90" s="598">
        <f t="shared" si="3"/>
        <v>0</v>
      </c>
      <c r="AO90" s="598"/>
      <c r="AP90" s="598"/>
      <c r="AQ90" s="15"/>
    </row>
    <row r="91" spans="2:43" ht="15.75" customHeight="1" x14ac:dyDescent="0.25">
      <c r="B91" s="15"/>
      <c r="C91" s="376" t="s">
        <v>274</v>
      </c>
      <c r="D91" s="377"/>
      <c r="E91" s="377"/>
      <c r="F91" s="377"/>
      <c r="G91" s="74"/>
      <c r="H91" s="74"/>
      <c r="I91" s="74"/>
      <c r="J91" s="74"/>
      <c r="K91" s="74"/>
      <c r="L91" s="74"/>
      <c r="M91" s="74"/>
      <c r="N91" s="74"/>
      <c r="O91" s="74"/>
      <c r="P91" s="74"/>
      <c r="Q91" s="74"/>
      <c r="R91" s="74"/>
      <c r="S91" s="74"/>
      <c r="T91" s="74"/>
      <c r="U91" s="74"/>
      <c r="V91" s="74"/>
      <c r="W91" s="84"/>
      <c r="X91" s="84"/>
      <c r="Y91" s="84"/>
      <c r="Z91" s="74"/>
      <c r="AA91" s="74"/>
      <c r="AB91" s="74"/>
      <c r="AC91" s="74"/>
      <c r="AD91" s="74"/>
      <c r="AE91" s="74"/>
      <c r="AF91" s="74"/>
      <c r="AG91" s="74"/>
      <c r="AH91" s="74"/>
      <c r="AI91" s="74"/>
      <c r="AJ91" s="367">
        <f>SUM(AJ81:AM90)</f>
        <v>0</v>
      </c>
      <c r="AK91" s="367"/>
      <c r="AL91" s="368" t="s">
        <v>275</v>
      </c>
      <c r="AM91" s="368"/>
      <c r="AN91" s="621">
        <f>SUM(AN81:AP90)</f>
        <v>0</v>
      </c>
      <c r="AO91" s="621"/>
      <c r="AP91" s="615"/>
      <c r="AQ91" s="15"/>
    </row>
    <row r="92" spans="2:43" ht="15.75" customHeight="1" x14ac:dyDescent="0.25">
      <c r="B92" s="15"/>
      <c r="C92" s="206"/>
      <c r="D92" s="206"/>
      <c r="E92" s="206"/>
      <c r="F92" s="206"/>
      <c r="G92" s="206"/>
      <c r="H92" s="206"/>
      <c r="I92" s="206"/>
      <c r="J92" s="206"/>
      <c r="K92" s="206"/>
      <c r="L92" s="206"/>
      <c r="M92" s="206"/>
      <c r="N92" s="206"/>
      <c r="O92" s="206"/>
      <c r="P92" s="206"/>
      <c r="Q92" s="206"/>
      <c r="R92" s="206"/>
      <c r="S92" s="206"/>
      <c r="T92" s="206"/>
      <c r="U92" s="206"/>
      <c r="V92" s="206"/>
      <c r="W92" s="206"/>
      <c r="X92" s="206"/>
      <c r="Y92" s="206"/>
      <c r="Z92" s="206"/>
      <c r="AA92" s="206"/>
      <c r="AB92" s="206"/>
      <c r="AC92" s="206"/>
      <c r="AD92" s="206"/>
      <c r="AE92" s="206"/>
      <c r="AF92" s="206"/>
      <c r="AG92" s="206"/>
      <c r="AH92" s="206"/>
      <c r="AI92" s="206"/>
      <c r="AJ92" s="206"/>
      <c r="AK92" s="206"/>
      <c r="AL92" s="206"/>
      <c r="AM92" s="206"/>
      <c r="AN92" s="206"/>
      <c r="AO92" s="206"/>
      <c r="AP92" s="206"/>
      <c r="AQ92" s="15"/>
    </row>
    <row r="95" spans="2:43" ht="15.75" customHeight="1" x14ac:dyDescent="0.25">
      <c r="B95" s="15"/>
      <c r="C95" s="15"/>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row>
    <row r="96" spans="2:43" ht="24.95" customHeight="1" x14ac:dyDescent="0.25">
      <c r="B96" s="15"/>
      <c r="C96" s="433" t="s">
        <v>297</v>
      </c>
      <c r="D96" s="433"/>
      <c r="E96" s="433"/>
      <c r="F96" s="433"/>
      <c r="G96" s="433"/>
      <c r="H96" s="433"/>
      <c r="I96" s="433"/>
      <c r="J96" s="433"/>
      <c r="K96" s="433"/>
      <c r="L96" s="433"/>
      <c r="M96" s="433"/>
      <c r="N96" s="433"/>
      <c r="O96" s="433"/>
      <c r="P96" s="433"/>
      <c r="Q96" s="433"/>
      <c r="R96" s="433"/>
      <c r="S96" s="433"/>
      <c r="T96" s="433"/>
      <c r="U96" s="433"/>
      <c r="V96" s="433"/>
      <c r="W96" s="433"/>
      <c r="X96" s="433"/>
      <c r="Y96" s="433"/>
      <c r="Z96" s="433"/>
      <c r="AA96" s="433"/>
      <c r="AB96" s="433"/>
      <c r="AC96" s="433"/>
      <c r="AD96" s="433"/>
      <c r="AE96" s="433"/>
      <c r="AF96" s="433"/>
      <c r="AG96" s="433"/>
      <c r="AH96" s="433"/>
      <c r="AI96" s="433"/>
      <c r="AJ96" s="433"/>
      <c r="AK96" s="433"/>
      <c r="AL96" s="433"/>
      <c r="AM96" s="433"/>
      <c r="AN96" s="433"/>
      <c r="AO96" s="433"/>
      <c r="AP96" s="433"/>
      <c r="AQ96" s="15"/>
    </row>
    <row r="97" spans="2:43" ht="15.75" customHeight="1" x14ac:dyDescent="0.25">
      <c r="B97" s="15"/>
      <c r="C97" s="15"/>
      <c r="D97" s="15"/>
      <c r="E97" s="15"/>
      <c r="F97" s="15"/>
      <c r="G97" s="15"/>
      <c r="H97" s="15"/>
      <c r="I97" s="15"/>
      <c r="J97" s="15"/>
      <c r="K97" s="15"/>
      <c r="L97" s="15"/>
      <c r="M97" s="15"/>
      <c r="N97" s="15"/>
      <c r="O97" s="15"/>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row>
    <row r="98" spans="2:43" ht="15.75" customHeight="1" x14ac:dyDescent="0.25">
      <c r="B98" s="15"/>
      <c r="C98" s="378" t="s">
        <v>11</v>
      </c>
      <c r="D98" s="378"/>
      <c r="E98" s="378"/>
      <c r="F98" s="378"/>
      <c r="G98" s="378"/>
      <c r="H98" s="378"/>
      <c r="I98" s="378"/>
      <c r="J98" s="378"/>
      <c r="K98" s="378"/>
      <c r="L98" s="378"/>
      <c r="M98" s="378"/>
      <c r="N98" s="378"/>
      <c r="O98" s="378"/>
      <c r="P98" s="378" t="s">
        <v>12</v>
      </c>
      <c r="Q98" s="378"/>
      <c r="R98" s="378"/>
      <c r="S98" s="378"/>
      <c r="T98" s="378"/>
      <c r="U98" s="413" t="s">
        <v>17</v>
      </c>
      <c r="V98" s="413"/>
      <c r="W98" s="413"/>
      <c r="X98" s="413" t="s">
        <v>301</v>
      </c>
      <c r="Y98" s="413"/>
      <c r="Z98" s="413"/>
      <c r="AA98" s="413"/>
      <c r="AB98" s="378" t="s">
        <v>274</v>
      </c>
      <c r="AC98" s="378"/>
      <c r="AD98" s="378"/>
      <c r="AE98" s="15"/>
      <c r="AF98" s="439" t="s">
        <v>507</v>
      </c>
      <c r="AG98" s="439"/>
      <c r="AH98" s="439"/>
      <c r="AI98" s="439"/>
      <c r="AJ98" s="439"/>
      <c r="AK98" s="439"/>
      <c r="AL98" s="439"/>
      <c r="AM98" s="439"/>
      <c r="AN98" s="439"/>
      <c r="AO98" s="439"/>
      <c r="AP98" s="439"/>
      <c r="AQ98" s="15"/>
    </row>
    <row r="99" spans="2:43" ht="15.75" customHeight="1" x14ac:dyDescent="0.25">
      <c r="B99" s="15"/>
      <c r="C99" s="378"/>
      <c r="D99" s="378"/>
      <c r="E99" s="378"/>
      <c r="F99" s="378"/>
      <c r="G99" s="378"/>
      <c r="H99" s="378"/>
      <c r="I99" s="378"/>
      <c r="J99" s="378"/>
      <c r="K99" s="378"/>
      <c r="L99" s="378"/>
      <c r="M99" s="378"/>
      <c r="N99" s="378"/>
      <c r="O99" s="378"/>
      <c r="P99" s="378"/>
      <c r="Q99" s="378"/>
      <c r="R99" s="378"/>
      <c r="S99" s="378"/>
      <c r="T99" s="378"/>
      <c r="U99" s="413"/>
      <c r="V99" s="413"/>
      <c r="W99" s="413"/>
      <c r="X99" s="413"/>
      <c r="Y99" s="413"/>
      <c r="Z99" s="413"/>
      <c r="AA99" s="413"/>
      <c r="AB99" s="378"/>
      <c r="AC99" s="378"/>
      <c r="AD99" s="378"/>
      <c r="AE99" s="15"/>
      <c r="AF99" s="15"/>
      <c r="AG99" s="15"/>
      <c r="AH99" s="15"/>
      <c r="AI99" s="15"/>
      <c r="AJ99" s="15"/>
      <c r="AK99" s="15"/>
      <c r="AL99" s="15"/>
      <c r="AM99" s="15"/>
      <c r="AN99" s="15"/>
      <c r="AO99" s="15"/>
      <c r="AP99" s="15"/>
      <c r="AQ99" s="15"/>
    </row>
    <row r="100" spans="2:43" ht="15.75" customHeight="1" x14ac:dyDescent="0.25">
      <c r="B100" s="15"/>
      <c r="C100" s="389" t="s">
        <v>298</v>
      </c>
      <c r="D100" s="389"/>
      <c r="E100" s="389"/>
      <c r="F100" s="389"/>
      <c r="G100" s="389"/>
      <c r="H100" s="389"/>
      <c r="I100" s="389"/>
      <c r="J100" s="389"/>
      <c r="K100" s="389"/>
      <c r="L100" s="389"/>
      <c r="M100" s="389"/>
      <c r="N100" s="389"/>
      <c r="O100" s="389"/>
      <c r="P100" s="530" t="s">
        <v>23</v>
      </c>
      <c r="Q100" s="530"/>
      <c r="R100" s="530"/>
      <c r="S100" s="530"/>
      <c r="T100" s="530"/>
      <c r="U100" s="598">
        <v>13.05</v>
      </c>
      <c r="V100" s="598"/>
      <c r="W100" s="602"/>
      <c r="X100" s="600"/>
      <c r="Y100" s="600"/>
      <c r="Z100" s="600"/>
      <c r="AA100" s="600"/>
      <c r="AB100" s="604">
        <f>U100*X100</f>
        <v>0</v>
      </c>
      <c r="AC100" s="598"/>
      <c r="AD100" s="598"/>
      <c r="AE100" s="15"/>
      <c r="AF100" s="15"/>
      <c r="AG100" s="15"/>
      <c r="AH100" s="15"/>
      <c r="AI100" s="15"/>
      <c r="AJ100" s="15"/>
      <c r="AK100" s="15"/>
      <c r="AL100" s="15"/>
      <c r="AM100" s="15"/>
      <c r="AN100" s="15"/>
      <c r="AO100" s="15"/>
      <c r="AP100" s="15"/>
      <c r="AQ100" s="15"/>
    </row>
    <row r="101" spans="2:43" ht="15.75" customHeight="1" x14ac:dyDescent="0.25">
      <c r="B101" s="15"/>
      <c r="C101" s="633" t="s">
        <v>24</v>
      </c>
      <c r="D101" s="633"/>
      <c r="E101" s="633"/>
      <c r="F101" s="633"/>
      <c r="G101" s="633"/>
      <c r="H101" s="633"/>
      <c r="I101" s="633"/>
      <c r="J101" s="633"/>
      <c r="K101" s="633"/>
      <c r="L101" s="633"/>
      <c r="M101" s="633"/>
      <c r="N101" s="633"/>
      <c r="O101" s="633"/>
      <c r="P101" s="530" t="s">
        <v>299</v>
      </c>
      <c r="Q101" s="530"/>
      <c r="R101" s="530"/>
      <c r="S101" s="530"/>
      <c r="T101" s="530"/>
      <c r="U101" s="636">
        <v>1.52</v>
      </c>
      <c r="V101" s="636"/>
      <c r="W101" s="647"/>
      <c r="X101" s="600"/>
      <c r="Y101" s="600"/>
      <c r="Z101" s="600"/>
      <c r="AA101" s="600"/>
      <c r="AB101" s="604">
        <f t="shared" ref="AB101:AB102" si="4">U101*X101</f>
        <v>0</v>
      </c>
      <c r="AC101" s="598"/>
      <c r="AD101" s="598"/>
      <c r="AE101" s="15"/>
      <c r="AF101" s="15"/>
      <c r="AG101" s="15"/>
      <c r="AH101" s="15"/>
      <c r="AI101" s="15"/>
      <c r="AJ101" s="15"/>
      <c r="AK101" s="15"/>
      <c r="AL101" s="15"/>
      <c r="AM101" s="15"/>
      <c r="AN101" s="15"/>
      <c r="AO101" s="15"/>
      <c r="AP101" s="15"/>
      <c r="AQ101" s="15"/>
    </row>
    <row r="102" spans="2:43" ht="15.75" customHeight="1" x14ac:dyDescent="0.25">
      <c r="B102" s="15"/>
      <c r="C102" s="617" t="s">
        <v>300</v>
      </c>
      <c r="D102" s="618"/>
      <c r="E102" s="618"/>
      <c r="F102" s="618"/>
      <c r="G102" s="618"/>
      <c r="H102" s="618"/>
      <c r="I102" s="618"/>
      <c r="J102" s="618"/>
      <c r="K102" s="618"/>
      <c r="L102" s="618"/>
      <c r="M102" s="618"/>
      <c r="N102" s="618"/>
      <c r="O102" s="619"/>
      <c r="P102" s="530" t="s">
        <v>299</v>
      </c>
      <c r="Q102" s="530"/>
      <c r="R102" s="530"/>
      <c r="S102" s="530"/>
      <c r="T102" s="530"/>
      <c r="U102" s="602">
        <v>1.96</v>
      </c>
      <c r="V102" s="603"/>
      <c r="W102" s="603"/>
      <c r="X102" s="595"/>
      <c r="Y102" s="596"/>
      <c r="Z102" s="596"/>
      <c r="AA102" s="597"/>
      <c r="AB102" s="604">
        <f t="shared" si="4"/>
        <v>0</v>
      </c>
      <c r="AC102" s="598"/>
      <c r="AD102" s="598"/>
      <c r="AE102" s="15"/>
      <c r="AF102" s="15"/>
      <c r="AG102" s="15"/>
      <c r="AH102" s="15"/>
      <c r="AI102" s="15"/>
      <c r="AJ102" s="15"/>
      <c r="AK102" s="15"/>
      <c r="AL102" s="15"/>
      <c r="AM102" s="15"/>
      <c r="AN102" s="15"/>
      <c r="AO102" s="15"/>
      <c r="AP102" s="15"/>
      <c r="AQ102" s="15"/>
    </row>
    <row r="103" spans="2:43" ht="15.75" customHeight="1" x14ac:dyDescent="0.25">
      <c r="B103" s="15"/>
      <c r="C103" s="617" t="s">
        <v>625</v>
      </c>
      <c r="D103" s="618"/>
      <c r="E103" s="618"/>
      <c r="F103" s="618"/>
      <c r="G103" s="618"/>
      <c r="H103" s="618"/>
      <c r="I103" s="618"/>
      <c r="J103" s="618"/>
      <c r="K103" s="618"/>
      <c r="L103" s="618"/>
      <c r="M103" s="618"/>
      <c r="N103" s="618"/>
      <c r="O103" s="619"/>
      <c r="P103" s="530" t="s">
        <v>299</v>
      </c>
      <c r="Q103" s="530"/>
      <c r="R103" s="530"/>
      <c r="S103" s="530"/>
      <c r="T103" s="530"/>
      <c r="U103" s="602">
        <v>1.96</v>
      </c>
      <c r="V103" s="603"/>
      <c r="W103" s="603"/>
      <c r="X103" s="595"/>
      <c r="Y103" s="596"/>
      <c r="Z103" s="596"/>
      <c r="AA103" s="597"/>
      <c r="AB103" s="602">
        <f>IF(U103="à discuter","",U103*X103)</f>
        <v>0</v>
      </c>
      <c r="AC103" s="603"/>
      <c r="AD103" s="604"/>
      <c r="AE103" s="15"/>
      <c r="AF103" s="15"/>
      <c r="AG103" s="15"/>
      <c r="AH103" s="15"/>
      <c r="AI103" s="15"/>
      <c r="AJ103" s="15"/>
      <c r="AK103" s="15"/>
      <c r="AL103" s="15"/>
      <c r="AM103" s="15"/>
      <c r="AN103" s="15"/>
      <c r="AO103" s="15"/>
      <c r="AP103" s="15"/>
      <c r="AQ103" s="15"/>
    </row>
    <row r="104" spans="2:43" ht="15.75" customHeight="1" x14ac:dyDescent="0.25">
      <c r="B104" s="15"/>
      <c r="C104" s="605" t="s">
        <v>626</v>
      </c>
      <c r="D104" s="606"/>
      <c r="E104" s="606"/>
      <c r="F104" s="606"/>
      <c r="G104" s="606"/>
      <c r="H104" s="606"/>
      <c r="I104" s="606"/>
      <c r="J104" s="606"/>
      <c r="K104" s="606"/>
      <c r="L104" s="606"/>
      <c r="M104" s="606"/>
      <c r="N104" s="606"/>
      <c r="O104" s="607"/>
      <c r="P104" s="646" t="s">
        <v>299</v>
      </c>
      <c r="Q104" s="646"/>
      <c r="R104" s="646"/>
      <c r="S104" s="646"/>
      <c r="T104" s="646"/>
      <c r="U104" s="602">
        <v>0</v>
      </c>
      <c r="V104" s="603"/>
      <c r="W104" s="603"/>
      <c r="X104" s="595"/>
      <c r="Y104" s="596"/>
      <c r="Z104" s="596"/>
      <c r="AA104" s="597"/>
      <c r="AB104" s="602">
        <f t="shared" ref="AB104:AB106" si="5">IF(U104="à discuter","",U104*X104)</f>
        <v>0</v>
      </c>
      <c r="AC104" s="603"/>
      <c r="AD104" s="604"/>
      <c r="AE104" s="15"/>
      <c r="AF104" s="15"/>
      <c r="AG104" s="15"/>
      <c r="AH104" s="15"/>
      <c r="AI104" s="15"/>
      <c r="AJ104" s="15"/>
      <c r="AK104" s="15"/>
      <c r="AL104" s="15"/>
      <c r="AM104" s="15"/>
      <c r="AN104" s="15"/>
      <c r="AO104" s="15"/>
      <c r="AP104" s="15"/>
      <c r="AQ104" s="15"/>
    </row>
    <row r="105" spans="2:43" ht="15.75" customHeight="1" x14ac:dyDescent="0.25">
      <c r="B105" s="15"/>
      <c r="C105" s="608"/>
      <c r="D105" s="609"/>
      <c r="E105" s="609"/>
      <c r="F105" s="609"/>
      <c r="G105" s="609"/>
      <c r="H105" s="609"/>
      <c r="I105" s="609"/>
      <c r="J105" s="609"/>
      <c r="K105" s="609"/>
      <c r="L105" s="609"/>
      <c r="M105" s="609"/>
      <c r="N105" s="609"/>
      <c r="O105" s="610"/>
      <c r="P105" s="600"/>
      <c r="Q105" s="600"/>
      <c r="R105" s="600"/>
      <c r="S105" s="600"/>
      <c r="T105" s="600"/>
      <c r="U105" s="644" t="s">
        <v>302</v>
      </c>
      <c r="V105" s="645"/>
      <c r="W105" s="645"/>
      <c r="X105" s="624"/>
      <c r="Y105" s="625"/>
      <c r="Z105" s="625"/>
      <c r="AA105" s="626"/>
      <c r="AB105" s="602" t="str">
        <f t="shared" si="5"/>
        <v/>
      </c>
      <c r="AC105" s="603"/>
      <c r="AD105" s="604"/>
      <c r="AE105" s="15"/>
      <c r="AF105" s="15"/>
      <c r="AG105" s="15"/>
      <c r="AH105" s="15"/>
      <c r="AI105" s="15"/>
      <c r="AJ105" s="15"/>
      <c r="AK105" s="15"/>
      <c r="AL105" s="15"/>
      <c r="AM105" s="15"/>
      <c r="AN105" s="15"/>
      <c r="AO105" s="15"/>
      <c r="AP105" s="15"/>
      <c r="AQ105" s="15"/>
    </row>
    <row r="106" spans="2:43" ht="15.75" customHeight="1" x14ac:dyDescent="0.25">
      <c r="B106" s="15"/>
      <c r="C106" s="614"/>
      <c r="D106" s="614"/>
      <c r="E106" s="614"/>
      <c r="F106" s="614"/>
      <c r="G106" s="614"/>
      <c r="H106" s="614"/>
      <c r="I106" s="614"/>
      <c r="J106" s="614"/>
      <c r="K106" s="614"/>
      <c r="L106" s="614"/>
      <c r="M106" s="614"/>
      <c r="N106" s="614"/>
      <c r="O106" s="614"/>
      <c r="P106" s="600"/>
      <c r="Q106" s="600"/>
      <c r="R106" s="600"/>
      <c r="S106" s="600"/>
      <c r="T106" s="600"/>
      <c r="U106" s="644" t="s">
        <v>302</v>
      </c>
      <c r="V106" s="645"/>
      <c r="W106" s="645"/>
      <c r="X106" s="600"/>
      <c r="Y106" s="600"/>
      <c r="Z106" s="600"/>
      <c r="AA106" s="600"/>
      <c r="AB106" s="602" t="str">
        <f t="shared" si="5"/>
        <v/>
      </c>
      <c r="AC106" s="603"/>
      <c r="AD106" s="604"/>
      <c r="AE106" s="15"/>
      <c r="AF106" s="15"/>
      <c r="AG106" s="15"/>
      <c r="AH106" s="15"/>
      <c r="AI106" s="15"/>
      <c r="AJ106" s="15"/>
      <c r="AK106" s="15"/>
      <c r="AL106" s="15"/>
      <c r="AM106" s="15"/>
      <c r="AN106" s="15"/>
      <c r="AO106" s="15"/>
      <c r="AP106" s="15"/>
      <c r="AQ106" s="15"/>
    </row>
    <row r="107" spans="2:43" ht="15.75" customHeight="1" x14ac:dyDescent="0.25">
      <c r="B107" s="15"/>
      <c r="C107" s="614"/>
      <c r="D107" s="614"/>
      <c r="E107" s="614"/>
      <c r="F107" s="614"/>
      <c r="G107" s="614"/>
      <c r="H107" s="614"/>
      <c r="I107" s="614"/>
      <c r="J107" s="614"/>
      <c r="K107" s="614"/>
      <c r="L107" s="614"/>
      <c r="M107" s="614"/>
      <c r="N107" s="614"/>
      <c r="O107" s="614"/>
      <c r="P107" s="600"/>
      <c r="Q107" s="600"/>
      <c r="R107" s="600"/>
      <c r="S107" s="600"/>
      <c r="T107" s="600"/>
      <c r="U107" s="644" t="s">
        <v>302</v>
      </c>
      <c r="V107" s="645"/>
      <c r="W107" s="645"/>
      <c r="X107" s="600"/>
      <c r="Y107" s="600"/>
      <c r="Z107" s="600"/>
      <c r="AA107" s="600"/>
      <c r="AB107" s="602" t="str">
        <f>IF(U107="à discuter","",U107*X107)</f>
        <v/>
      </c>
      <c r="AC107" s="603"/>
      <c r="AD107" s="604"/>
      <c r="AE107" s="15"/>
      <c r="AF107" s="15"/>
      <c r="AG107" s="15"/>
      <c r="AH107" s="15"/>
      <c r="AI107" s="15"/>
      <c r="AJ107" s="15"/>
      <c r="AK107" s="15"/>
      <c r="AL107" s="15"/>
      <c r="AM107" s="15"/>
      <c r="AN107" s="15"/>
      <c r="AO107" s="15"/>
      <c r="AP107" s="15"/>
      <c r="AQ107" s="15"/>
    </row>
    <row r="108" spans="2:43" ht="15.75" customHeight="1" x14ac:dyDescent="0.25">
      <c r="B108" s="15"/>
      <c r="C108" s="376" t="s">
        <v>274</v>
      </c>
      <c r="D108" s="377"/>
      <c r="E108" s="377"/>
      <c r="F108" s="377"/>
      <c r="G108" s="377"/>
      <c r="H108" s="377"/>
      <c r="I108" s="377"/>
      <c r="J108" s="377"/>
      <c r="K108" s="377"/>
      <c r="L108" s="377"/>
      <c r="M108" s="377"/>
      <c r="N108" s="377"/>
      <c r="O108" s="377"/>
      <c r="P108" s="85"/>
      <c r="Q108" s="85"/>
      <c r="R108" s="85"/>
      <c r="S108" s="74"/>
      <c r="T108" s="74"/>
      <c r="U108" s="85"/>
      <c r="V108" s="85"/>
      <c r="W108" s="85"/>
      <c r="X108" s="85"/>
      <c r="Y108" s="85"/>
      <c r="Z108" s="85"/>
      <c r="AA108" s="85"/>
      <c r="AB108" s="615">
        <f>SUM(AB100:AD107)</f>
        <v>0</v>
      </c>
      <c r="AC108" s="616"/>
      <c r="AD108" s="616"/>
      <c r="AE108" s="15"/>
      <c r="AF108" s="15"/>
      <c r="AG108" s="15"/>
      <c r="AH108" s="15"/>
      <c r="AI108" s="15"/>
      <c r="AJ108" s="15"/>
      <c r="AK108" s="15"/>
      <c r="AL108" s="15"/>
      <c r="AM108" s="15"/>
      <c r="AN108" s="15"/>
      <c r="AO108" s="15"/>
      <c r="AP108" s="15"/>
      <c r="AQ108" s="15"/>
    </row>
    <row r="109" spans="2:43" ht="15.75" customHeight="1" x14ac:dyDescent="0.25">
      <c r="B109" s="15"/>
      <c r="C109" s="206"/>
      <c r="D109" s="206"/>
      <c r="E109" s="206"/>
      <c r="F109" s="206"/>
      <c r="G109" s="206"/>
      <c r="H109" s="206"/>
      <c r="I109" s="206"/>
      <c r="J109" s="206"/>
      <c r="K109" s="206"/>
      <c r="L109" s="206"/>
      <c r="M109" s="206"/>
      <c r="N109" s="206"/>
      <c r="O109" s="206"/>
      <c r="P109" s="206"/>
      <c r="Q109" s="206"/>
      <c r="R109" s="206"/>
      <c r="S109" s="206"/>
      <c r="T109" s="206"/>
      <c r="U109" s="206"/>
      <c r="V109" s="206"/>
      <c r="W109" s="206"/>
      <c r="X109" s="206"/>
      <c r="Y109" s="206"/>
      <c r="Z109" s="206"/>
      <c r="AA109" s="206"/>
      <c r="AB109" s="206"/>
      <c r="AC109" s="206"/>
      <c r="AD109" s="206"/>
      <c r="AE109" s="15"/>
      <c r="AF109" s="15"/>
      <c r="AG109" s="15"/>
      <c r="AH109" s="15"/>
      <c r="AI109" s="15"/>
      <c r="AJ109" s="15"/>
      <c r="AK109" s="15"/>
      <c r="AL109" s="15"/>
      <c r="AM109" s="15"/>
      <c r="AN109" s="15"/>
      <c r="AO109" s="15"/>
      <c r="AP109" s="15"/>
      <c r="AQ109" s="15"/>
    </row>
    <row r="112" spans="2:43" ht="15.75" customHeight="1" x14ac:dyDescent="0.25">
      <c r="B112" s="15"/>
      <c r="C112" s="15"/>
      <c r="D112" s="15"/>
      <c r="E112" s="15"/>
      <c r="F112" s="15"/>
      <c r="G112" s="15"/>
      <c r="H112" s="15"/>
      <c r="I112" s="15"/>
      <c r="J112" s="15"/>
      <c r="K112" s="15"/>
      <c r="L112" s="15"/>
      <c r="M112" s="15"/>
      <c r="N112" s="15"/>
      <c r="O112" s="15"/>
      <c r="P112" s="15"/>
      <c r="Q112" s="15"/>
      <c r="R112" s="15"/>
      <c r="S112" s="15"/>
      <c r="T112" s="15"/>
      <c r="U112" s="15"/>
      <c r="V112" s="15"/>
      <c r="W112" s="15"/>
      <c r="X112" s="15"/>
      <c r="Y112" s="15"/>
      <c r="Z112" s="15"/>
      <c r="AA112" s="15"/>
      <c r="AB112" s="15"/>
      <c r="AC112" s="15"/>
      <c r="AD112" s="15"/>
      <c r="AE112" s="15"/>
      <c r="AF112" s="15"/>
      <c r="AG112" s="15"/>
      <c r="AH112" s="15"/>
      <c r="AI112" s="15"/>
      <c r="AJ112" s="15"/>
      <c r="AK112" s="15"/>
      <c r="AL112" s="15"/>
      <c r="AM112" s="15"/>
      <c r="AN112" s="15"/>
      <c r="AO112" s="15"/>
      <c r="AP112" s="15"/>
      <c r="AQ112" s="15"/>
    </row>
    <row r="113" spans="2:43" ht="24.95" customHeight="1" x14ac:dyDescent="0.25">
      <c r="B113" s="15"/>
      <c r="C113" s="433" t="s">
        <v>310</v>
      </c>
      <c r="D113" s="433"/>
      <c r="E113" s="433"/>
      <c r="F113" s="433"/>
      <c r="G113" s="433"/>
      <c r="H113" s="433"/>
      <c r="I113" s="433"/>
      <c r="J113" s="433"/>
      <c r="K113" s="433"/>
      <c r="L113" s="433"/>
      <c r="M113" s="433"/>
      <c r="N113" s="433"/>
      <c r="O113" s="433"/>
      <c r="P113" s="433"/>
      <c r="Q113" s="433"/>
      <c r="R113" s="433"/>
      <c r="S113" s="433"/>
      <c r="T113" s="433"/>
      <c r="U113" s="433"/>
      <c r="V113" s="433"/>
      <c r="W113" s="433"/>
      <c r="X113" s="433"/>
      <c r="Y113" s="433"/>
      <c r="Z113" s="433"/>
      <c r="AA113" s="433"/>
      <c r="AB113" s="433"/>
      <c r="AC113" s="433"/>
      <c r="AD113" s="433"/>
      <c r="AE113" s="433"/>
      <c r="AF113" s="433"/>
      <c r="AG113" s="433"/>
      <c r="AH113" s="433"/>
      <c r="AI113" s="433"/>
      <c r="AJ113" s="433"/>
      <c r="AK113" s="433"/>
      <c r="AL113" s="433"/>
      <c r="AM113" s="433"/>
      <c r="AN113" s="433"/>
      <c r="AO113" s="433"/>
      <c r="AP113" s="433"/>
      <c r="AQ113" s="15"/>
    </row>
    <row r="114" spans="2:43" ht="15.75" customHeight="1" x14ac:dyDescent="0.25">
      <c r="B114" s="15"/>
      <c r="C114" s="15"/>
      <c r="D114" s="15"/>
      <c r="E114" s="15"/>
      <c r="F114" s="15"/>
      <c r="G114" s="15"/>
      <c r="H114" s="15"/>
      <c r="I114" s="15"/>
      <c r="J114" s="15"/>
      <c r="K114" s="15"/>
      <c r="L114" s="15"/>
      <c r="M114" s="15"/>
      <c r="N114" s="15"/>
      <c r="O114" s="15"/>
      <c r="P114" s="15"/>
      <c r="Q114" s="15"/>
      <c r="R114" s="15"/>
      <c r="S114" s="15"/>
      <c r="T114" s="15"/>
      <c r="U114" s="15"/>
      <c r="V114" s="15"/>
      <c r="W114" s="15"/>
      <c r="X114" s="15"/>
      <c r="Y114" s="15"/>
      <c r="Z114" s="15"/>
      <c r="AA114" s="15"/>
      <c r="AB114" s="15"/>
      <c r="AC114" s="15"/>
      <c r="AD114" s="15"/>
      <c r="AE114" s="15"/>
      <c r="AF114" s="15"/>
      <c r="AG114" s="15"/>
      <c r="AH114" s="15"/>
      <c r="AI114" s="15"/>
      <c r="AJ114" s="15"/>
      <c r="AK114" s="15"/>
      <c r="AL114" s="15"/>
      <c r="AM114" s="15"/>
      <c r="AN114" s="15"/>
      <c r="AO114" s="15"/>
      <c r="AP114" s="15"/>
      <c r="AQ114" s="15"/>
    </row>
    <row r="115" spans="2:43" ht="15.75" customHeight="1" x14ac:dyDescent="0.25">
      <c r="B115" s="15"/>
      <c r="C115" s="378" t="s">
        <v>20</v>
      </c>
      <c r="D115" s="378"/>
      <c r="E115" s="378"/>
      <c r="F115" s="378"/>
      <c r="G115" s="378"/>
      <c r="H115" s="378"/>
      <c r="I115" s="378"/>
      <c r="J115" s="378"/>
      <c r="K115" s="378"/>
      <c r="L115" s="378"/>
      <c r="M115" s="378"/>
      <c r="N115" s="378"/>
      <c r="O115" s="378"/>
      <c r="P115" s="378" t="s">
        <v>12</v>
      </c>
      <c r="Q115" s="378"/>
      <c r="R115" s="378"/>
      <c r="S115" s="378"/>
      <c r="T115" s="378"/>
      <c r="U115" s="413" t="s">
        <v>21</v>
      </c>
      <c r="V115" s="413"/>
      <c r="W115" s="413"/>
      <c r="X115" s="413" t="s">
        <v>301</v>
      </c>
      <c r="Y115" s="413"/>
      <c r="Z115" s="413"/>
      <c r="AA115" s="413"/>
      <c r="AB115" s="378" t="s">
        <v>274</v>
      </c>
      <c r="AC115" s="378"/>
      <c r="AD115" s="378"/>
      <c r="AE115" s="15"/>
      <c r="AF115" s="441" t="s">
        <v>305</v>
      </c>
      <c r="AG115" s="441"/>
      <c r="AH115" s="441"/>
      <c r="AI115" s="441"/>
      <c r="AJ115" s="441"/>
      <c r="AK115" s="441"/>
      <c r="AL115" s="441"/>
      <c r="AM115" s="441"/>
      <c r="AN115" s="441"/>
      <c r="AO115" s="441"/>
      <c r="AP115" s="441"/>
      <c r="AQ115" s="15"/>
    </row>
    <row r="116" spans="2:43" ht="15.75" customHeight="1" x14ac:dyDescent="0.25">
      <c r="B116" s="15"/>
      <c r="C116" s="378"/>
      <c r="D116" s="378"/>
      <c r="E116" s="378"/>
      <c r="F116" s="378"/>
      <c r="G116" s="378"/>
      <c r="H116" s="378"/>
      <c r="I116" s="378"/>
      <c r="J116" s="378"/>
      <c r="K116" s="378"/>
      <c r="L116" s="378"/>
      <c r="M116" s="378"/>
      <c r="N116" s="378"/>
      <c r="O116" s="378"/>
      <c r="P116" s="378"/>
      <c r="Q116" s="378"/>
      <c r="R116" s="378"/>
      <c r="S116" s="378"/>
      <c r="T116" s="378"/>
      <c r="U116" s="413"/>
      <c r="V116" s="413"/>
      <c r="W116" s="413"/>
      <c r="X116" s="413"/>
      <c r="Y116" s="413"/>
      <c r="Z116" s="413"/>
      <c r="AA116" s="413"/>
      <c r="AB116" s="378"/>
      <c r="AC116" s="378"/>
      <c r="AD116" s="378"/>
      <c r="AE116" s="15"/>
      <c r="AF116" s="441"/>
      <c r="AG116" s="441"/>
      <c r="AH116" s="441"/>
      <c r="AI116" s="441"/>
      <c r="AJ116" s="441"/>
      <c r="AK116" s="441"/>
      <c r="AL116" s="441"/>
      <c r="AM116" s="441"/>
      <c r="AN116" s="441"/>
      <c r="AO116" s="441"/>
      <c r="AP116" s="441"/>
      <c r="AQ116" s="15"/>
    </row>
    <row r="117" spans="2:43" ht="15.75" customHeight="1" x14ac:dyDescent="0.25">
      <c r="B117" s="15"/>
      <c r="C117" s="389" t="s">
        <v>39</v>
      </c>
      <c r="D117" s="389"/>
      <c r="E117" s="389"/>
      <c r="F117" s="389"/>
      <c r="G117" s="389"/>
      <c r="H117" s="389"/>
      <c r="I117" s="389"/>
      <c r="J117" s="389"/>
      <c r="K117" s="389"/>
      <c r="L117" s="389"/>
      <c r="M117" s="389"/>
      <c r="N117" s="389"/>
      <c r="O117" s="389"/>
      <c r="P117" s="530" t="s">
        <v>508</v>
      </c>
      <c r="Q117" s="530"/>
      <c r="R117" s="530"/>
      <c r="S117" s="530"/>
      <c r="T117" s="530"/>
      <c r="U117" s="598">
        <v>2</v>
      </c>
      <c r="V117" s="598"/>
      <c r="W117" s="602"/>
      <c r="X117" s="600"/>
      <c r="Y117" s="600"/>
      <c r="Z117" s="600"/>
      <c r="AA117" s="600"/>
      <c r="AB117" s="604">
        <f>U117*X117</f>
        <v>0</v>
      </c>
      <c r="AC117" s="598"/>
      <c r="AD117" s="598"/>
      <c r="AE117" s="15"/>
      <c r="AF117" s="441"/>
      <c r="AG117" s="441"/>
      <c r="AH117" s="441"/>
      <c r="AI117" s="441"/>
      <c r="AJ117" s="441"/>
      <c r="AK117" s="441"/>
      <c r="AL117" s="441"/>
      <c r="AM117" s="441"/>
      <c r="AN117" s="441"/>
      <c r="AO117" s="441"/>
      <c r="AP117" s="441"/>
      <c r="AQ117" s="15"/>
    </row>
    <row r="118" spans="2:43" ht="15.75" customHeight="1" x14ac:dyDescent="0.25">
      <c r="B118" s="15"/>
      <c r="C118" s="633" t="s">
        <v>304</v>
      </c>
      <c r="D118" s="633"/>
      <c r="E118" s="633"/>
      <c r="F118" s="633"/>
      <c r="G118" s="633"/>
      <c r="H118" s="633"/>
      <c r="I118" s="633"/>
      <c r="J118" s="633"/>
      <c r="K118" s="633"/>
      <c r="L118" s="633"/>
      <c r="M118" s="633"/>
      <c r="N118" s="633"/>
      <c r="O118" s="633"/>
      <c r="P118" s="530" t="s">
        <v>299</v>
      </c>
      <c r="Q118" s="530"/>
      <c r="R118" s="530"/>
      <c r="S118" s="530"/>
      <c r="T118" s="530"/>
      <c r="U118" s="636">
        <v>0.5</v>
      </c>
      <c r="V118" s="636"/>
      <c r="W118" s="647"/>
      <c r="X118" s="600"/>
      <c r="Y118" s="600"/>
      <c r="Z118" s="600"/>
      <c r="AA118" s="600"/>
      <c r="AB118" s="604">
        <f t="shared" ref="AB118" si="6">U118*X118</f>
        <v>0</v>
      </c>
      <c r="AC118" s="598"/>
      <c r="AD118" s="598"/>
      <c r="AE118" s="15"/>
      <c r="AF118" s="15"/>
      <c r="AG118" s="15"/>
      <c r="AH118" s="15"/>
      <c r="AI118" s="15"/>
      <c r="AJ118" s="15"/>
      <c r="AK118" s="15"/>
      <c r="AL118" s="15"/>
      <c r="AM118" s="15"/>
      <c r="AN118" s="15"/>
      <c r="AO118" s="15"/>
      <c r="AP118" s="15"/>
      <c r="AQ118" s="15"/>
    </row>
    <row r="119" spans="2:43" ht="15.75" customHeight="1" x14ac:dyDescent="0.25">
      <c r="B119" s="15"/>
      <c r="C119" s="605" t="s">
        <v>627</v>
      </c>
      <c r="D119" s="606"/>
      <c r="E119" s="606"/>
      <c r="F119" s="606"/>
      <c r="G119" s="606"/>
      <c r="H119" s="606"/>
      <c r="I119" s="606"/>
      <c r="J119" s="606"/>
      <c r="K119" s="606"/>
      <c r="L119" s="606"/>
      <c r="M119" s="606"/>
      <c r="N119" s="606"/>
      <c r="O119" s="607"/>
      <c r="P119" s="530" t="s">
        <v>299</v>
      </c>
      <c r="Q119" s="530"/>
      <c r="R119" s="530"/>
      <c r="S119" s="530"/>
      <c r="T119" s="530"/>
      <c r="U119" s="602">
        <v>5</v>
      </c>
      <c r="V119" s="603"/>
      <c r="W119" s="603"/>
      <c r="X119" s="595"/>
      <c r="Y119" s="596"/>
      <c r="Z119" s="596"/>
      <c r="AA119" s="597"/>
      <c r="AB119" s="604">
        <f t="shared" ref="AB119" si="7">U119*X119</f>
        <v>0</v>
      </c>
      <c r="AC119" s="598"/>
      <c r="AD119" s="598"/>
      <c r="AE119" s="15"/>
      <c r="AF119" s="15"/>
      <c r="AG119" s="15"/>
      <c r="AH119" s="15"/>
      <c r="AI119" s="15"/>
      <c r="AJ119" s="15"/>
      <c r="AK119" s="15"/>
      <c r="AL119" s="15"/>
      <c r="AM119" s="15"/>
      <c r="AN119" s="15"/>
      <c r="AO119" s="15"/>
      <c r="AP119" s="15"/>
      <c r="AQ119" s="15"/>
    </row>
    <row r="120" spans="2:43" ht="15.75" customHeight="1" x14ac:dyDescent="0.25">
      <c r="B120" s="15"/>
      <c r="C120" s="614"/>
      <c r="D120" s="614"/>
      <c r="E120" s="614"/>
      <c r="F120" s="614"/>
      <c r="G120" s="614"/>
      <c r="H120" s="614"/>
      <c r="I120" s="614"/>
      <c r="J120" s="614"/>
      <c r="K120" s="614"/>
      <c r="L120" s="614"/>
      <c r="M120" s="614"/>
      <c r="N120" s="614"/>
      <c r="O120" s="614"/>
      <c r="P120" s="600"/>
      <c r="Q120" s="600"/>
      <c r="R120" s="600"/>
      <c r="S120" s="600"/>
      <c r="T120" s="600"/>
      <c r="U120" s="644" t="s">
        <v>302</v>
      </c>
      <c r="V120" s="645"/>
      <c r="W120" s="645"/>
      <c r="X120" s="600"/>
      <c r="Y120" s="600"/>
      <c r="Z120" s="600"/>
      <c r="AA120" s="600"/>
      <c r="AB120" s="602"/>
      <c r="AC120" s="603"/>
      <c r="AD120" s="604"/>
      <c r="AE120" s="15"/>
      <c r="AF120" s="15"/>
      <c r="AG120" s="15"/>
      <c r="AH120" s="15"/>
      <c r="AI120" s="15"/>
      <c r="AJ120" s="15"/>
      <c r="AK120" s="15"/>
      <c r="AL120" s="15"/>
      <c r="AM120" s="15"/>
      <c r="AN120" s="15"/>
      <c r="AO120" s="15"/>
      <c r="AP120" s="15"/>
      <c r="AQ120" s="15"/>
    </row>
    <row r="121" spans="2:43" ht="15.75" customHeight="1" x14ac:dyDescent="0.25">
      <c r="B121" s="15"/>
      <c r="C121" s="614"/>
      <c r="D121" s="614"/>
      <c r="E121" s="614"/>
      <c r="F121" s="614"/>
      <c r="G121" s="614"/>
      <c r="H121" s="614"/>
      <c r="I121" s="614"/>
      <c r="J121" s="614"/>
      <c r="K121" s="614"/>
      <c r="L121" s="614"/>
      <c r="M121" s="614"/>
      <c r="N121" s="614"/>
      <c r="O121" s="614"/>
      <c r="P121" s="600"/>
      <c r="Q121" s="600"/>
      <c r="R121" s="600"/>
      <c r="S121" s="600"/>
      <c r="T121" s="600"/>
      <c r="U121" s="644" t="s">
        <v>302</v>
      </c>
      <c r="V121" s="645"/>
      <c r="W121" s="645"/>
      <c r="X121" s="600"/>
      <c r="Y121" s="600"/>
      <c r="Z121" s="600"/>
      <c r="AA121" s="600"/>
      <c r="AB121" s="602"/>
      <c r="AC121" s="603"/>
      <c r="AD121" s="604"/>
      <c r="AE121" s="15"/>
      <c r="AF121" s="15"/>
      <c r="AG121" s="15"/>
      <c r="AH121" s="15"/>
      <c r="AI121" s="15"/>
      <c r="AJ121" s="15"/>
      <c r="AK121" s="15"/>
      <c r="AL121" s="15"/>
      <c r="AM121" s="15"/>
      <c r="AN121" s="15"/>
      <c r="AO121" s="15"/>
      <c r="AP121" s="15"/>
      <c r="AQ121" s="15"/>
    </row>
    <row r="122" spans="2:43" ht="15.75" customHeight="1" x14ac:dyDescent="0.25">
      <c r="B122" s="15"/>
      <c r="C122" s="376" t="s">
        <v>274</v>
      </c>
      <c r="D122" s="377"/>
      <c r="E122" s="377"/>
      <c r="F122" s="377"/>
      <c r="G122" s="377"/>
      <c r="H122" s="377"/>
      <c r="I122" s="377"/>
      <c r="J122" s="377"/>
      <c r="K122" s="377"/>
      <c r="L122" s="377"/>
      <c r="M122" s="377"/>
      <c r="N122" s="377"/>
      <c r="O122" s="377"/>
      <c r="P122" s="85"/>
      <c r="Q122" s="85"/>
      <c r="R122" s="85"/>
      <c r="S122" s="74"/>
      <c r="T122" s="74"/>
      <c r="U122" s="85"/>
      <c r="V122" s="85"/>
      <c r="W122" s="85"/>
      <c r="X122" s="85"/>
      <c r="Y122" s="85"/>
      <c r="Z122" s="85"/>
      <c r="AA122" s="85"/>
      <c r="AB122" s="621">
        <f>SUM(AB117:AD121)</f>
        <v>0</v>
      </c>
      <c r="AC122" s="622"/>
      <c r="AD122" s="623"/>
      <c r="AE122" s="15"/>
      <c r="AF122" s="15"/>
      <c r="AG122" s="15"/>
      <c r="AH122" s="15"/>
      <c r="AI122" s="15"/>
      <c r="AJ122" s="15"/>
      <c r="AK122" s="15"/>
      <c r="AL122" s="15"/>
      <c r="AM122" s="15"/>
      <c r="AN122" s="15"/>
      <c r="AO122" s="15"/>
      <c r="AP122" s="15"/>
      <c r="AQ122" s="15"/>
    </row>
    <row r="123" spans="2:43" ht="15.75" customHeight="1" x14ac:dyDescent="0.25">
      <c r="B123" s="15"/>
      <c r="C123" s="206"/>
      <c r="D123" s="206"/>
      <c r="E123" s="206"/>
      <c r="F123" s="206"/>
      <c r="G123" s="206"/>
      <c r="H123" s="206"/>
      <c r="I123" s="206"/>
      <c r="J123" s="206"/>
      <c r="K123" s="206"/>
      <c r="L123" s="206"/>
      <c r="M123" s="206"/>
      <c r="N123" s="206"/>
      <c r="O123" s="206"/>
      <c r="P123" s="206"/>
      <c r="Q123" s="206"/>
      <c r="R123" s="206"/>
      <c r="S123" s="206"/>
      <c r="T123" s="206"/>
      <c r="U123" s="206"/>
      <c r="V123" s="206"/>
      <c r="W123" s="206"/>
      <c r="X123" s="206"/>
      <c r="Y123" s="206"/>
      <c r="Z123" s="206"/>
      <c r="AA123" s="206"/>
      <c r="AB123" s="206"/>
      <c r="AC123" s="206"/>
      <c r="AD123" s="206"/>
      <c r="AE123" s="15"/>
      <c r="AF123" s="15"/>
      <c r="AG123" s="15"/>
      <c r="AH123" s="15"/>
      <c r="AI123" s="15"/>
      <c r="AJ123" s="15"/>
      <c r="AK123" s="15"/>
      <c r="AL123" s="15"/>
      <c r="AM123" s="15"/>
      <c r="AN123" s="15"/>
      <c r="AO123" s="15"/>
      <c r="AP123" s="15"/>
      <c r="AQ123" s="15"/>
    </row>
    <row r="126" spans="2:43" ht="15.75" customHeight="1" x14ac:dyDescent="0.25">
      <c r="B126" s="15"/>
      <c r="C126" s="15"/>
      <c r="D126" s="15"/>
      <c r="E126" s="15"/>
      <c r="F126" s="15"/>
      <c r="G126" s="15"/>
      <c r="H126" s="15"/>
      <c r="I126" s="15"/>
      <c r="J126" s="15"/>
      <c r="K126" s="15"/>
      <c r="L126" s="15"/>
      <c r="M126" s="15"/>
      <c r="N126" s="15"/>
      <c r="O126" s="15"/>
      <c r="P126" s="15"/>
      <c r="Q126" s="15"/>
      <c r="R126" s="15"/>
      <c r="S126" s="15"/>
      <c r="T126" s="15"/>
      <c r="U126" s="15"/>
      <c r="V126" s="15"/>
      <c r="W126" s="15"/>
      <c r="X126" s="15"/>
      <c r="Y126" s="15"/>
      <c r="Z126" s="15"/>
      <c r="AA126" s="15"/>
      <c r="AB126" s="15"/>
      <c r="AC126" s="15"/>
      <c r="AD126" s="15"/>
      <c r="AE126" s="15"/>
      <c r="AF126" s="15"/>
      <c r="AG126" s="15"/>
      <c r="AH126" s="15"/>
      <c r="AI126" s="15"/>
      <c r="AJ126" s="15"/>
      <c r="AK126" s="15"/>
      <c r="AL126" s="15"/>
      <c r="AM126" s="15"/>
      <c r="AN126" s="15"/>
      <c r="AO126" s="15"/>
      <c r="AP126" s="15"/>
      <c r="AQ126" s="15"/>
    </row>
    <row r="127" spans="2:43" ht="24.95" customHeight="1" x14ac:dyDescent="0.25">
      <c r="B127" s="15"/>
      <c r="C127" s="433" t="s">
        <v>614</v>
      </c>
      <c r="D127" s="433"/>
      <c r="E127" s="433"/>
      <c r="F127" s="433"/>
      <c r="G127" s="433"/>
      <c r="H127" s="433"/>
      <c r="I127" s="433"/>
      <c r="J127" s="433"/>
      <c r="K127" s="433"/>
      <c r="L127" s="433"/>
      <c r="M127" s="433"/>
      <c r="N127" s="433"/>
      <c r="O127" s="433"/>
      <c r="P127" s="433"/>
      <c r="Q127" s="433"/>
      <c r="R127" s="433"/>
      <c r="S127" s="433"/>
      <c r="T127" s="433"/>
      <c r="U127" s="433"/>
      <c r="V127" s="433"/>
      <c r="W127" s="433"/>
      <c r="X127" s="433"/>
      <c r="Y127" s="433"/>
      <c r="Z127" s="433"/>
      <c r="AA127" s="433"/>
      <c r="AB127" s="433"/>
      <c r="AC127" s="433"/>
      <c r="AD127" s="433"/>
      <c r="AE127" s="433"/>
      <c r="AF127" s="433"/>
      <c r="AG127" s="433"/>
      <c r="AH127" s="433"/>
      <c r="AI127" s="433"/>
      <c r="AJ127" s="433"/>
      <c r="AK127" s="433"/>
      <c r="AL127" s="433"/>
      <c r="AM127" s="433"/>
      <c r="AN127" s="433"/>
      <c r="AO127" s="433"/>
      <c r="AP127" s="433"/>
      <c r="AQ127" s="15"/>
    </row>
    <row r="128" spans="2:43" ht="15.75" customHeight="1" x14ac:dyDescent="0.25">
      <c r="B128" s="15"/>
      <c r="C128" s="15"/>
      <c r="D128" s="15"/>
      <c r="E128" s="15"/>
      <c r="F128" s="15"/>
      <c r="G128" s="15"/>
      <c r="H128" s="15"/>
      <c r="I128" s="15"/>
      <c r="J128" s="15"/>
      <c r="K128" s="15"/>
      <c r="L128" s="15"/>
      <c r="M128" s="15"/>
      <c r="N128" s="15"/>
      <c r="O128" s="15"/>
      <c r="P128" s="15"/>
      <c r="Q128" s="15"/>
      <c r="R128" s="15"/>
      <c r="S128" s="15"/>
      <c r="T128" s="15"/>
      <c r="U128" s="15"/>
      <c r="V128" s="15"/>
      <c r="W128" s="15"/>
      <c r="X128" s="15"/>
      <c r="Y128" s="15"/>
      <c r="Z128" s="15"/>
      <c r="AA128" s="15"/>
      <c r="AB128" s="15"/>
      <c r="AC128" s="15"/>
      <c r="AD128" s="15"/>
      <c r="AE128" s="15"/>
      <c r="AF128" s="15"/>
      <c r="AG128" s="15"/>
      <c r="AH128" s="15"/>
      <c r="AI128" s="15"/>
      <c r="AJ128" s="15"/>
      <c r="AK128" s="15"/>
      <c r="AL128" s="15"/>
      <c r="AM128" s="15"/>
      <c r="AN128" s="15"/>
      <c r="AO128" s="15"/>
      <c r="AP128" s="15"/>
      <c r="AQ128" s="15"/>
    </row>
    <row r="129" spans="2:43" ht="15.75" customHeight="1" x14ac:dyDescent="0.25">
      <c r="B129" s="15"/>
      <c r="C129" s="15"/>
      <c r="D129" s="15"/>
      <c r="E129" s="15"/>
      <c r="F129" s="15"/>
      <c r="G129" s="15"/>
      <c r="H129" s="15"/>
      <c r="I129" s="529" t="s">
        <v>307</v>
      </c>
      <c r="J129" s="529"/>
      <c r="K129" s="529"/>
      <c r="L129" s="529"/>
      <c r="M129" s="529"/>
      <c r="N129" s="529"/>
      <c r="O129" s="529"/>
      <c r="P129" s="529"/>
      <c r="Q129" s="656" t="str">
        <f>IF('Formulaire unique'!V76="","",'Formulaire unique'!V76)</f>
        <v/>
      </c>
      <c r="R129" s="656"/>
      <c r="S129" s="656"/>
      <c r="T129" s="656"/>
      <c r="U129" s="656"/>
      <c r="V129" s="656"/>
      <c r="W129" s="656"/>
      <c r="X129" s="656"/>
      <c r="Y129" s="656"/>
      <c r="Z129" s="656"/>
      <c r="AA129" s="656"/>
      <c r="AB129" s="656"/>
      <c r="AC129" s="656"/>
      <c r="AD129" s="656"/>
      <c r="AE129" s="656"/>
      <c r="AF129" s="656"/>
      <c r="AG129" s="656"/>
      <c r="AH129" s="656"/>
      <c r="AI129" s="656"/>
      <c r="AJ129" s="656"/>
      <c r="AK129" s="656"/>
      <c r="AL129" s="15"/>
      <c r="AM129" s="15"/>
      <c r="AN129" s="15"/>
      <c r="AO129" s="15"/>
      <c r="AP129" s="15"/>
      <c r="AQ129" s="15"/>
    </row>
    <row r="130" spans="2:43" ht="15.75" customHeight="1" x14ac:dyDescent="0.25">
      <c r="B130" s="15"/>
      <c r="C130" s="15"/>
      <c r="D130" s="15"/>
      <c r="E130" s="15"/>
      <c r="F130" s="15"/>
      <c r="G130" s="15"/>
      <c r="H130" s="15"/>
      <c r="I130" s="15"/>
      <c r="J130" s="15"/>
      <c r="K130" s="15"/>
      <c r="L130" s="15"/>
      <c r="M130" s="15"/>
      <c r="N130" s="15"/>
      <c r="O130" s="15"/>
      <c r="P130" s="15"/>
      <c r="Q130" s="656"/>
      <c r="R130" s="656"/>
      <c r="S130" s="656"/>
      <c r="T130" s="656"/>
      <c r="U130" s="656"/>
      <c r="V130" s="656"/>
      <c r="W130" s="656"/>
      <c r="X130" s="656"/>
      <c r="Y130" s="656"/>
      <c r="Z130" s="656"/>
      <c r="AA130" s="656"/>
      <c r="AB130" s="656"/>
      <c r="AC130" s="656"/>
      <c r="AD130" s="656"/>
      <c r="AE130" s="656"/>
      <c r="AF130" s="656"/>
      <c r="AG130" s="656"/>
      <c r="AH130" s="656"/>
      <c r="AI130" s="656"/>
      <c r="AJ130" s="656"/>
      <c r="AK130" s="656"/>
      <c r="AL130" s="15"/>
      <c r="AM130" s="15"/>
      <c r="AN130" s="15"/>
      <c r="AO130" s="15"/>
      <c r="AP130" s="15"/>
      <c r="AQ130" s="15"/>
    </row>
    <row r="131" spans="2:43" ht="15.75" customHeight="1" x14ac:dyDescent="0.25">
      <c r="B131" s="15"/>
      <c r="C131" s="15"/>
      <c r="D131" s="15"/>
      <c r="E131" s="15"/>
      <c r="F131" s="15"/>
      <c r="G131" s="15"/>
      <c r="H131" s="15"/>
      <c r="I131" s="529" t="s">
        <v>328</v>
      </c>
      <c r="J131" s="529"/>
      <c r="K131" s="529"/>
      <c r="L131" s="529"/>
      <c r="M131" s="529"/>
      <c r="N131" s="458" t="str">
        <f>IF('Formulaire unique'!K33="","",'Formulaire unique'!K33)</f>
        <v/>
      </c>
      <c r="O131" s="458"/>
      <c r="P131" s="458"/>
      <c r="Q131" s="458"/>
      <c r="R131" s="458"/>
      <c r="S131" s="458"/>
      <c r="T131" s="458"/>
      <c r="U131" s="458"/>
      <c r="V131" s="458"/>
      <c r="W131" s="458"/>
      <c r="X131" s="458"/>
      <c r="Y131" s="458"/>
      <c r="Z131" s="458"/>
      <c r="AA131" s="458"/>
      <c r="AB131" s="458"/>
      <c r="AC131" s="458"/>
      <c r="AD131" s="458"/>
      <c r="AE131" s="458"/>
      <c r="AF131" s="458"/>
      <c r="AG131" s="458"/>
      <c r="AH131" s="458"/>
      <c r="AI131" s="458"/>
      <c r="AJ131" s="458"/>
      <c r="AK131" s="458"/>
      <c r="AL131" s="458"/>
      <c r="AM131" s="458"/>
      <c r="AN131" s="15"/>
      <c r="AO131" s="15"/>
      <c r="AP131" s="15"/>
      <c r="AQ131" s="15"/>
    </row>
    <row r="132" spans="2:43" ht="15.75" customHeight="1" x14ac:dyDescent="0.25">
      <c r="B132" s="15"/>
      <c r="C132" s="15"/>
      <c r="D132" s="15"/>
      <c r="E132" s="15"/>
      <c r="F132" s="15"/>
      <c r="G132" s="15"/>
      <c r="H132" s="15"/>
      <c r="I132" s="529" t="s">
        <v>121</v>
      </c>
      <c r="J132" s="529"/>
      <c r="K132" s="529"/>
      <c r="L132" s="529"/>
      <c r="M132" s="529"/>
      <c r="N132" s="613" t="str">
        <f>IF(OR('Formulaire unique'!K37="",'Formulaire unique'!M37="",'Formulaire unique'!O37=""),"",CONCATENATE('Formulaire unique'!R37,"-",'Formulaire unique'!T37,"-",'Formulaire unique'!U37))</f>
        <v/>
      </c>
      <c r="O132" s="613"/>
      <c r="P132" s="613"/>
      <c r="Q132" s="613"/>
      <c r="R132" s="613"/>
      <c r="S132" s="613"/>
      <c r="T132" s="613"/>
      <c r="U132" s="613"/>
      <c r="V132" s="613"/>
      <c r="W132" s="613"/>
      <c r="X132" s="613"/>
      <c r="Y132" s="613"/>
      <c r="Z132" s="613"/>
      <c r="AA132" s="613"/>
      <c r="AB132" s="613"/>
      <c r="AC132" s="613"/>
      <c r="AD132" s="613"/>
      <c r="AE132" s="613"/>
      <c r="AF132" s="613"/>
      <c r="AG132" s="613"/>
      <c r="AH132" s="613"/>
      <c r="AI132" s="613"/>
      <c r="AJ132" s="613"/>
      <c r="AK132" s="613"/>
      <c r="AL132" s="613"/>
      <c r="AM132" s="613"/>
      <c r="AN132" s="15"/>
      <c r="AO132" s="15"/>
      <c r="AP132" s="15"/>
      <c r="AQ132" s="15"/>
    </row>
    <row r="133" spans="2:43" ht="15.75" customHeight="1" x14ac:dyDescent="0.25">
      <c r="B133" s="15"/>
      <c r="C133" s="15"/>
      <c r="D133" s="15"/>
      <c r="E133" s="15"/>
      <c r="F133" s="15"/>
      <c r="G133" s="15"/>
      <c r="H133" s="15"/>
      <c r="I133" s="529" t="s">
        <v>330</v>
      </c>
      <c r="J133" s="529"/>
      <c r="K133" s="529"/>
      <c r="L133" s="529"/>
      <c r="M133" s="529"/>
      <c r="N133" s="458" t="str">
        <f>IF('Formulaire unique'!T35="","",'Formulaire unique'!T35)</f>
        <v/>
      </c>
      <c r="O133" s="458"/>
      <c r="P133" s="458"/>
      <c r="Q133" s="458"/>
      <c r="R133" s="458"/>
      <c r="S133" s="458"/>
      <c r="T133" s="458"/>
      <c r="U133" s="458"/>
      <c r="V133" s="458"/>
      <c r="W133" s="458"/>
      <c r="X133" s="458"/>
      <c r="Y133" s="458"/>
      <c r="Z133" s="458"/>
      <c r="AA133" s="458"/>
      <c r="AB133" s="458"/>
      <c r="AC133" s="458"/>
      <c r="AD133" s="458"/>
      <c r="AE133" s="458"/>
      <c r="AF133" s="458"/>
      <c r="AG133" s="458"/>
      <c r="AH133" s="458"/>
      <c r="AI133" s="458"/>
      <c r="AJ133" s="458"/>
      <c r="AK133" s="458"/>
      <c r="AL133" s="458"/>
      <c r="AM133" s="458"/>
      <c r="AN133" s="15"/>
      <c r="AO133" s="15"/>
      <c r="AP133" s="15"/>
      <c r="AQ133" s="15"/>
    </row>
    <row r="134" spans="2:43" ht="15.75" customHeight="1" x14ac:dyDescent="0.25">
      <c r="B134" s="15"/>
      <c r="C134" s="15"/>
      <c r="D134" s="15"/>
      <c r="E134" s="15"/>
      <c r="F134" s="15"/>
      <c r="G134" s="15"/>
      <c r="H134" s="15"/>
      <c r="I134" s="529" t="s">
        <v>329</v>
      </c>
      <c r="J134" s="529"/>
      <c r="K134" s="529"/>
      <c r="L134" s="529"/>
      <c r="M134" s="529"/>
      <c r="N134" s="458" t="str">
        <f>IF('Formulaire unique'!U44="","",'Formulaire unique'!U44)</f>
        <v/>
      </c>
      <c r="O134" s="458"/>
      <c r="P134" s="458"/>
      <c r="Q134" s="458"/>
      <c r="R134" s="458"/>
      <c r="S134" s="458"/>
      <c r="T134" s="458"/>
      <c r="U134" s="458"/>
      <c r="V134" s="458"/>
      <c r="W134" s="458"/>
      <c r="X134" s="458"/>
      <c r="Y134" s="458"/>
      <c r="Z134" s="458"/>
      <c r="AA134" s="458"/>
      <c r="AB134" s="458"/>
      <c r="AC134" s="458"/>
      <c r="AD134" s="458"/>
      <c r="AE134" s="458"/>
      <c r="AF134" s="458"/>
      <c r="AG134" s="458"/>
      <c r="AH134" s="458"/>
      <c r="AI134" s="458"/>
      <c r="AJ134" s="458"/>
      <c r="AK134" s="458"/>
      <c r="AL134" s="458"/>
      <c r="AM134" s="458"/>
      <c r="AN134" s="15"/>
      <c r="AO134" s="15"/>
      <c r="AP134" s="15"/>
      <c r="AQ134" s="15"/>
    </row>
    <row r="135" spans="2:43" ht="15.75" customHeight="1" x14ac:dyDescent="0.25">
      <c r="B135" s="15"/>
      <c r="C135" s="15"/>
      <c r="D135" s="15"/>
      <c r="E135" s="15"/>
      <c r="F135" s="15"/>
      <c r="G135" s="15"/>
      <c r="H135" s="15"/>
      <c r="I135" s="529" t="s">
        <v>331</v>
      </c>
      <c r="J135" s="529"/>
      <c r="K135" s="529"/>
      <c r="L135" s="529"/>
      <c r="M135" s="529"/>
      <c r="N135" s="458" t="str">
        <f>IF('Formulaire unique'!I46="","",'Formulaire unique'!I46)</f>
        <v/>
      </c>
      <c r="O135" s="458"/>
      <c r="P135" s="458"/>
      <c r="Q135" s="458"/>
      <c r="R135" s="458"/>
      <c r="S135" s="458"/>
      <c r="T135" s="458"/>
      <c r="U135" s="458"/>
      <c r="V135" s="458"/>
      <c r="W135" s="458"/>
      <c r="X135" s="458"/>
      <c r="Y135" s="458"/>
      <c r="Z135" s="458"/>
      <c r="AA135" s="458"/>
      <c r="AB135" s="458"/>
      <c r="AC135" s="458"/>
      <c r="AD135" s="458"/>
      <c r="AE135" s="458"/>
      <c r="AF135" s="458"/>
      <c r="AG135" s="458"/>
      <c r="AH135" s="458"/>
      <c r="AI135" s="458"/>
      <c r="AJ135" s="458"/>
      <c r="AK135" s="458"/>
      <c r="AL135" s="458"/>
      <c r="AM135" s="458"/>
      <c r="AN135" s="15"/>
      <c r="AO135" s="15"/>
      <c r="AP135" s="15"/>
      <c r="AQ135" s="15"/>
    </row>
    <row r="136" spans="2:43" ht="15.75" customHeight="1" x14ac:dyDescent="0.25">
      <c r="B136" s="15"/>
      <c r="C136" s="15"/>
      <c r="D136" s="15"/>
      <c r="E136" s="15"/>
      <c r="F136" s="15"/>
      <c r="G136" s="15"/>
      <c r="H136" s="15"/>
      <c r="I136" s="15"/>
      <c r="J136" s="15"/>
      <c r="K136" s="15"/>
      <c r="L136" s="15"/>
      <c r="M136" s="15"/>
      <c r="N136" s="15"/>
      <c r="O136" s="15"/>
      <c r="P136" s="15"/>
      <c r="Q136" s="15"/>
      <c r="R136" s="15"/>
      <c r="S136" s="15"/>
      <c r="T136" s="439"/>
      <c r="U136" s="439"/>
      <c r="V136" s="439"/>
      <c r="W136" s="439"/>
      <c r="X136" s="439"/>
      <c r="Y136" s="439"/>
      <c r="Z136" s="439"/>
      <c r="AA136" s="439"/>
      <c r="AB136" s="439"/>
      <c r="AC136" s="439"/>
      <c r="AD136" s="439"/>
      <c r="AE136" s="439"/>
      <c r="AF136" s="439"/>
      <c r="AG136" s="439"/>
      <c r="AH136" s="439"/>
      <c r="AI136" s="439"/>
      <c r="AJ136" s="439"/>
      <c r="AK136" s="439"/>
      <c r="AL136" s="439"/>
      <c r="AM136" s="439"/>
      <c r="AN136" s="439"/>
      <c r="AO136" s="439"/>
      <c r="AP136" s="439"/>
      <c r="AQ136" s="15"/>
    </row>
    <row r="137" spans="2:43" ht="15.75" customHeight="1" x14ac:dyDescent="0.25">
      <c r="B137" s="15"/>
      <c r="C137" s="652" t="s">
        <v>308</v>
      </c>
      <c r="D137" s="653"/>
      <c r="E137" s="653"/>
      <c r="F137" s="653"/>
      <c r="G137" s="653"/>
      <c r="H137" s="653"/>
      <c r="I137" s="653"/>
      <c r="J137" s="653"/>
      <c r="K137" s="653"/>
      <c r="L137" s="653"/>
      <c r="M137" s="653"/>
      <c r="N137" s="653"/>
      <c r="O137" s="650">
        <f>X50</f>
        <v>0</v>
      </c>
      <c r="P137" s="650"/>
      <c r="Q137" s="650"/>
      <c r="R137" s="651"/>
      <c r="S137" s="15"/>
      <c r="T137" s="439" t="s">
        <v>317</v>
      </c>
      <c r="U137" s="439"/>
      <c r="V137" s="439"/>
      <c r="W137" s="439"/>
      <c r="X137" s="439"/>
      <c r="Y137" s="439"/>
      <c r="Z137" s="439"/>
      <c r="AA137" s="439"/>
      <c r="AB137" s="439"/>
      <c r="AC137" s="439"/>
      <c r="AD137" s="439"/>
      <c r="AE137" s="439"/>
      <c r="AF137" s="439"/>
      <c r="AG137" s="439"/>
      <c r="AH137" s="439"/>
      <c r="AI137" s="439"/>
      <c r="AJ137" s="439"/>
      <c r="AK137" s="439"/>
      <c r="AL137" s="439"/>
      <c r="AM137" s="439"/>
      <c r="AN137" s="439"/>
      <c r="AO137" s="439"/>
      <c r="AP137" s="439"/>
      <c r="AQ137" s="15"/>
    </row>
    <row r="138" spans="2:43" ht="15.75" customHeight="1" x14ac:dyDescent="0.25">
      <c r="B138" s="15"/>
      <c r="C138" s="652" t="s">
        <v>314</v>
      </c>
      <c r="D138" s="653"/>
      <c r="E138" s="653"/>
      <c r="F138" s="653"/>
      <c r="G138" s="653"/>
      <c r="H138" s="653"/>
      <c r="I138" s="653"/>
      <c r="J138" s="653"/>
      <c r="K138" s="653"/>
      <c r="L138" s="653"/>
      <c r="M138" s="653"/>
      <c r="N138" s="653"/>
      <c r="O138" s="650">
        <f>T50*0.1</f>
        <v>0</v>
      </c>
      <c r="P138" s="650"/>
      <c r="Q138" s="650"/>
      <c r="R138" s="651"/>
      <c r="S138" s="15"/>
      <c r="T138" s="8"/>
      <c r="U138" s="15"/>
      <c r="V138" s="15"/>
      <c r="W138" s="15"/>
      <c r="X138" s="15"/>
      <c r="Y138" s="15"/>
      <c r="Z138" s="15"/>
      <c r="AA138" s="15"/>
      <c r="AB138" s="15"/>
      <c r="AC138" s="15"/>
      <c r="AD138" s="15"/>
      <c r="AE138" s="15"/>
      <c r="AF138" s="15"/>
      <c r="AG138" s="15"/>
      <c r="AH138" s="15"/>
      <c r="AI138" s="15"/>
      <c r="AJ138" s="15"/>
      <c r="AK138" s="15"/>
      <c r="AL138" s="15"/>
      <c r="AM138" s="15"/>
      <c r="AN138" s="15"/>
      <c r="AO138" s="15"/>
      <c r="AP138" s="15"/>
      <c r="AQ138" s="15"/>
    </row>
    <row r="139" spans="2:43" ht="15.75" customHeight="1" x14ac:dyDescent="0.25">
      <c r="B139" s="15"/>
      <c r="C139" s="652" t="s">
        <v>309</v>
      </c>
      <c r="D139" s="653"/>
      <c r="E139" s="653"/>
      <c r="F139" s="653"/>
      <c r="G139" s="653"/>
      <c r="H139" s="653"/>
      <c r="I139" s="653"/>
      <c r="J139" s="653"/>
      <c r="K139" s="653"/>
      <c r="L139" s="653"/>
      <c r="M139" s="653"/>
      <c r="N139" s="653"/>
      <c r="O139" s="650">
        <f>Z61+AN91</f>
        <v>0</v>
      </c>
      <c r="P139" s="650"/>
      <c r="Q139" s="650"/>
      <c r="R139" s="651"/>
      <c r="S139" s="15"/>
      <c r="T139" s="439" t="s">
        <v>509</v>
      </c>
      <c r="U139" s="439"/>
      <c r="V139" s="439"/>
      <c r="W139" s="439"/>
      <c r="X139" s="439"/>
      <c r="Y139" s="439"/>
      <c r="Z139" s="439"/>
      <c r="AA139" s="439"/>
      <c r="AB139" s="439"/>
      <c r="AC139" s="439"/>
      <c r="AD139" s="439"/>
      <c r="AE139" s="439"/>
      <c r="AF139" s="439"/>
      <c r="AG139" s="439"/>
      <c r="AH139" s="439"/>
      <c r="AI139" s="439"/>
      <c r="AJ139" s="439"/>
      <c r="AK139" s="439"/>
      <c r="AL139" s="439"/>
      <c r="AM139" s="439"/>
      <c r="AN139" s="439"/>
      <c r="AO139" s="439"/>
      <c r="AP139" s="439"/>
      <c r="AQ139" s="15"/>
    </row>
    <row r="140" spans="2:43" ht="15.75" customHeight="1" x14ac:dyDescent="0.25">
      <c r="B140" s="15"/>
      <c r="C140" s="652" t="s">
        <v>297</v>
      </c>
      <c r="D140" s="653"/>
      <c r="E140" s="653"/>
      <c r="F140" s="653"/>
      <c r="G140" s="653"/>
      <c r="H140" s="653"/>
      <c r="I140" s="653"/>
      <c r="J140" s="653"/>
      <c r="K140" s="653"/>
      <c r="L140" s="653"/>
      <c r="M140" s="653"/>
      <c r="N140" s="653"/>
      <c r="O140" s="650">
        <f>AB108</f>
        <v>0</v>
      </c>
      <c r="P140" s="650"/>
      <c r="Q140" s="650"/>
      <c r="R140" s="651"/>
      <c r="S140" s="15"/>
      <c r="T140" s="8"/>
      <c r="U140" s="15"/>
      <c r="V140" s="15"/>
      <c r="W140" s="15"/>
      <c r="X140" s="15"/>
      <c r="Y140" s="15"/>
      <c r="Z140" s="15"/>
      <c r="AA140" s="15"/>
      <c r="AB140" s="15"/>
      <c r="AC140" s="15"/>
      <c r="AD140" s="15"/>
      <c r="AE140" s="15"/>
      <c r="AF140" s="15"/>
      <c r="AG140" s="15"/>
      <c r="AH140" s="15"/>
      <c r="AI140" s="15"/>
      <c r="AJ140" s="15"/>
      <c r="AK140" s="15"/>
      <c r="AL140" s="15"/>
      <c r="AM140" s="15"/>
      <c r="AN140" s="15"/>
      <c r="AO140" s="15"/>
      <c r="AP140" s="15"/>
      <c r="AQ140" s="15"/>
    </row>
    <row r="141" spans="2:43" ht="15.75" customHeight="1" x14ac:dyDescent="0.25">
      <c r="B141" s="15"/>
      <c r="C141" s="8"/>
      <c r="D141" s="15"/>
      <c r="E141" s="15"/>
      <c r="F141" s="15"/>
      <c r="G141" s="15"/>
      <c r="H141" s="15"/>
      <c r="I141" s="15"/>
      <c r="J141" s="15"/>
      <c r="K141" s="654" t="s">
        <v>313</v>
      </c>
      <c r="L141" s="654"/>
      <c r="M141" s="654"/>
      <c r="N141" s="654"/>
      <c r="O141" s="648">
        <f>SUM(O137:R140)</f>
        <v>0</v>
      </c>
      <c r="P141" s="648"/>
      <c r="Q141" s="648"/>
      <c r="R141" s="648"/>
      <c r="S141" s="15"/>
      <c r="T141" s="441" t="s">
        <v>316</v>
      </c>
      <c r="U141" s="441"/>
      <c r="V141" s="441"/>
      <c r="W141" s="441"/>
      <c r="X141" s="441"/>
      <c r="Y141" s="441"/>
      <c r="Z141" s="441"/>
      <c r="AA141" s="441"/>
      <c r="AB141" s="441"/>
      <c r="AC141" s="441"/>
      <c r="AD141" s="441"/>
      <c r="AE141" s="441"/>
      <c r="AF141" s="441"/>
      <c r="AG141" s="441"/>
      <c r="AH141" s="441"/>
      <c r="AI141" s="441"/>
      <c r="AJ141" s="441"/>
      <c r="AK141" s="441"/>
      <c r="AL141" s="441"/>
      <c r="AM141" s="441"/>
      <c r="AN141" s="441"/>
      <c r="AO141" s="441"/>
      <c r="AP141" s="441"/>
      <c r="AQ141" s="15"/>
    </row>
    <row r="142" spans="2:43" ht="15.75" customHeight="1" x14ac:dyDescent="0.25">
      <c r="B142" s="15"/>
      <c r="C142" s="8"/>
      <c r="D142" s="15"/>
      <c r="E142" s="15"/>
      <c r="F142" s="15"/>
      <c r="G142" s="15"/>
      <c r="H142" s="15"/>
      <c r="I142" s="15"/>
      <c r="J142" s="15"/>
      <c r="K142" s="654" t="s">
        <v>311</v>
      </c>
      <c r="L142" s="654"/>
      <c r="M142" s="654"/>
      <c r="N142" s="654"/>
      <c r="O142" s="648">
        <f>(O137+O139+O140)*0.05</f>
        <v>0</v>
      </c>
      <c r="P142" s="648"/>
      <c r="Q142" s="648"/>
      <c r="R142" s="648"/>
      <c r="S142" s="15"/>
      <c r="T142" s="441"/>
      <c r="U142" s="441"/>
      <c r="V142" s="441"/>
      <c r="W142" s="441"/>
      <c r="X142" s="441"/>
      <c r="Y142" s="441"/>
      <c r="Z142" s="441"/>
      <c r="AA142" s="441"/>
      <c r="AB142" s="441"/>
      <c r="AC142" s="441"/>
      <c r="AD142" s="441"/>
      <c r="AE142" s="441"/>
      <c r="AF142" s="441"/>
      <c r="AG142" s="441"/>
      <c r="AH142" s="441"/>
      <c r="AI142" s="441"/>
      <c r="AJ142" s="441"/>
      <c r="AK142" s="441"/>
      <c r="AL142" s="441"/>
      <c r="AM142" s="441"/>
      <c r="AN142" s="441"/>
      <c r="AO142" s="441"/>
      <c r="AP142" s="441"/>
      <c r="AQ142" s="15"/>
    </row>
    <row r="143" spans="2:43" ht="15.75" customHeight="1" x14ac:dyDescent="0.25">
      <c r="B143" s="15"/>
      <c r="C143" s="15"/>
      <c r="D143" s="15"/>
      <c r="E143" s="15"/>
      <c r="F143" s="15"/>
      <c r="G143" s="15"/>
      <c r="H143" s="15"/>
      <c r="I143" s="15"/>
      <c r="J143" s="15"/>
      <c r="K143" s="654" t="s">
        <v>312</v>
      </c>
      <c r="L143" s="654"/>
      <c r="M143" s="654"/>
      <c r="N143" s="654"/>
      <c r="O143" s="648">
        <f>(O137+O139+O140)*0.09975</f>
        <v>0</v>
      </c>
      <c r="P143" s="648"/>
      <c r="Q143" s="648"/>
      <c r="R143" s="648"/>
      <c r="S143" s="15"/>
      <c r="T143" s="8"/>
      <c r="U143" s="15"/>
      <c r="V143" s="15"/>
      <c r="W143" s="15"/>
      <c r="X143" s="15"/>
      <c r="Y143" s="15"/>
      <c r="Z143" s="15"/>
      <c r="AA143" s="15"/>
      <c r="AB143" s="15"/>
      <c r="AC143" s="15"/>
      <c r="AD143" s="15"/>
      <c r="AE143" s="15"/>
      <c r="AF143" s="15"/>
      <c r="AG143" s="15"/>
      <c r="AH143" s="15"/>
      <c r="AI143" s="15"/>
      <c r="AJ143" s="15"/>
      <c r="AK143" s="15"/>
      <c r="AL143" s="15"/>
      <c r="AM143" s="15"/>
      <c r="AN143" s="15"/>
      <c r="AO143" s="15"/>
      <c r="AP143" s="15"/>
      <c r="AQ143" s="15"/>
    </row>
    <row r="144" spans="2:43" ht="15.75" customHeight="1" x14ac:dyDescent="0.25">
      <c r="B144" s="15"/>
      <c r="C144" s="15"/>
      <c r="D144" s="15"/>
      <c r="E144" s="15"/>
      <c r="F144" s="15"/>
      <c r="G144" s="15"/>
      <c r="H144" s="15"/>
      <c r="I144" s="15"/>
      <c r="J144" s="15"/>
      <c r="K144" s="655" t="s">
        <v>274</v>
      </c>
      <c r="L144" s="655"/>
      <c r="M144" s="655"/>
      <c r="N144" s="655"/>
      <c r="O144" s="649">
        <f>SUM(O141:Q143)</f>
        <v>0</v>
      </c>
      <c r="P144" s="649"/>
      <c r="Q144" s="649"/>
      <c r="R144" s="649"/>
      <c r="S144" s="15"/>
      <c r="T144" s="441" t="s">
        <v>318</v>
      </c>
      <c r="U144" s="441"/>
      <c r="V144" s="441"/>
      <c r="W144" s="441"/>
      <c r="X144" s="441"/>
      <c r="Y144" s="441"/>
      <c r="Z144" s="441"/>
      <c r="AA144" s="441"/>
      <c r="AB144" s="441"/>
      <c r="AC144" s="441"/>
      <c r="AD144" s="441"/>
      <c r="AE144" s="441"/>
      <c r="AF144" s="441"/>
      <c r="AG144" s="441"/>
      <c r="AH144" s="441"/>
      <c r="AI144" s="441"/>
      <c r="AJ144" s="441"/>
      <c r="AK144" s="441"/>
      <c r="AL144" s="441"/>
      <c r="AM144" s="441"/>
      <c r="AN144" s="441"/>
      <c r="AO144" s="441"/>
      <c r="AP144" s="441"/>
      <c r="AQ144" s="15"/>
    </row>
    <row r="145" spans="2:43" ht="15.75" customHeight="1" x14ac:dyDescent="0.25">
      <c r="B145" s="15"/>
      <c r="C145" s="15"/>
      <c r="D145" s="15"/>
      <c r="E145" s="15"/>
      <c r="F145" s="15"/>
      <c r="G145" s="15"/>
      <c r="H145" s="15"/>
      <c r="I145" s="15"/>
      <c r="J145" s="15"/>
      <c r="K145" s="15"/>
      <c r="L145" s="15"/>
      <c r="M145" s="15"/>
      <c r="N145" s="15"/>
      <c r="O145" s="15"/>
      <c r="P145" s="15"/>
      <c r="Q145" s="15"/>
      <c r="R145" s="15"/>
      <c r="S145" s="15"/>
      <c r="T145" s="441"/>
      <c r="U145" s="441"/>
      <c r="V145" s="441"/>
      <c r="W145" s="441"/>
      <c r="X145" s="441"/>
      <c r="Y145" s="441"/>
      <c r="Z145" s="441"/>
      <c r="AA145" s="441"/>
      <c r="AB145" s="441"/>
      <c r="AC145" s="441"/>
      <c r="AD145" s="441"/>
      <c r="AE145" s="441"/>
      <c r="AF145" s="441"/>
      <c r="AG145" s="441"/>
      <c r="AH145" s="441"/>
      <c r="AI145" s="441"/>
      <c r="AJ145" s="441"/>
      <c r="AK145" s="441"/>
      <c r="AL145" s="441"/>
      <c r="AM145" s="441"/>
      <c r="AN145" s="441"/>
      <c r="AO145" s="441"/>
      <c r="AP145" s="441"/>
      <c r="AQ145" s="15"/>
    </row>
    <row r="146" spans="2:43" ht="15.75" customHeight="1" x14ac:dyDescent="0.25">
      <c r="B146" s="15"/>
      <c r="C146" s="15"/>
      <c r="D146" s="15"/>
      <c r="E146" s="15"/>
      <c r="F146" s="15"/>
      <c r="G146" s="15"/>
      <c r="H146" s="15"/>
      <c r="I146" s="15"/>
      <c r="J146" s="15"/>
      <c r="K146" s="15"/>
      <c r="L146" s="15"/>
      <c r="M146" s="15"/>
      <c r="N146" s="15"/>
      <c r="O146" s="15"/>
      <c r="P146" s="15"/>
      <c r="Q146" s="15"/>
      <c r="R146" s="15"/>
      <c r="S146" s="15"/>
      <c r="T146" s="15"/>
      <c r="U146" s="15"/>
      <c r="V146" s="15"/>
      <c r="W146" s="15"/>
      <c r="X146" s="15"/>
      <c r="Y146" s="15"/>
      <c r="Z146" s="15"/>
      <c r="AA146" s="15"/>
      <c r="AB146" s="15"/>
      <c r="AC146" s="15"/>
      <c r="AD146" s="15"/>
      <c r="AE146" s="15"/>
      <c r="AF146" s="15"/>
      <c r="AG146" s="15"/>
      <c r="AH146" s="15"/>
      <c r="AI146" s="15"/>
      <c r="AJ146" s="15"/>
      <c r="AK146" s="15"/>
      <c r="AL146" s="15"/>
      <c r="AM146" s="15"/>
      <c r="AN146" s="15"/>
      <c r="AO146" s="15"/>
      <c r="AP146" s="15"/>
      <c r="AQ146" s="15"/>
    </row>
    <row r="148" spans="2:43" ht="22.5" customHeight="1" x14ac:dyDescent="0.25">
      <c r="B148" s="542" t="s">
        <v>515</v>
      </c>
      <c r="C148" s="542"/>
      <c r="D148" s="542"/>
      <c r="E148" s="542"/>
      <c r="F148" s="542"/>
      <c r="G148" s="542"/>
      <c r="H148" s="542"/>
      <c r="I148" s="542"/>
      <c r="J148" s="542"/>
      <c r="K148" s="542"/>
      <c r="L148" s="542"/>
      <c r="M148" s="542"/>
      <c r="N148" s="542"/>
      <c r="O148" s="542"/>
      <c r="P148" s="542"/>
      <c r="Q148" s="542"/>
      <c r="R148" s="542"/>
      <c r="S148" s="542"/>
      <c r="T148" s="542"/>
      <c r="U148" s="542"/>
      <c r="V148" s="620" t="s">
        <v>443</v>
      </c>
      <c r="W148" s="620"/>
      <c r="X148" s="620"/>
      <c r="Y148" s="620"/>
      <c r="Z148" s="620"/>
    </row>
  </sheetData>
  <sheetProtection algorithmName="SHA-512" hashValue="2qmUqem52wZBwqxOiXBtG3T+/83tL/LVWCPNOj/HlOTQCHKS6caRhW7A66VquvEhZcw1iv3YrB7iAQHZ87wIFA==" saltValue="k/UeZWxT+lEE53OrWTe9MQ==" spinCount="100000" sheet="1" selectLockedCells="1"/>
  <mergeCells count="321">
    <mergeCell ref="C137:N137"/>
    <mergeCell ref="C138:N138"/>
    <mergeCell ref="C139:N139"/>
    <mergeCell ref="C140:N140"/>
    <mergeCell ref="K141:N141"/>
    <mergeCell ref="K142:N142"/>
    <mergeCell ref="K143:N143"/>
    <mergeCell ref="K144:N144"/>
    <mergeCell ref="U107:W107"/>
    <mergeCell ref="C113:AP113"/>
    <mergeCell ref="U118:W118"/>
    <mergeCell ref="X118:AA118"/>
    <mergeCell ref="C119:O119"/>
    <mergeCell ref="Q129:AK130"/>
    <mergeCell ref="C121:O121"/>
    <mergeCell ref="P121:T121"/>
    <mergeCell ref="U121:W121"/>
    <mergeCell ref="X121:AA121"/>
    <mergeCell ref="C122:O122"/>
    <mergeCell ref="AB115:AD116"/>
    <mergeCell ref="AB117:AD117"/>
    <mergeCell ref="AB118:AD118"/>
    <mergeCell ref="AB119:AD119"/>
    <mergeCell ref="AB120:AD120"/>
    <mergeCell ref="C115:O116"/>
    <mergeCell ref="P115:T116"/>
    <mergeCell ref="U115:W116"/>
    <mergeCell ref="X115:AA116"/>
    <mergeCell ref="C117:O117"/>
    <mergeCell ref="P117:T117"/>
    <mergeCell ref="U117:W117"/>
    <mergeCell ref="X117:AA117"/>
    <mergeCell ref="X120:AA120"/>
    <mergeCell ref="C118:O118"/>
    <mergeCell ref="P118:T118"/>
    <mergeCell ref="P119:T119"/>
    <mergeCell ref="U119:W119"/>
    <mergeCell ref="X119:AA119"/>
    <mergeCell ref="P120:T120"/>
    <mergeCell ref="U120:W120"/>
    <mergeCell ref="O143:R143"/>
    <mergeCell ref="O144:R144"/>
    <mergeCell ref="T144:AP145"/>
    <mergeCell ref="T141:AP142"/>
    <mergeCell ref="T137:AP137"/>
    <mergeCell ref="T139:AP139"/>
    <mergeCell ref="O137:R137"/>
    <mergeCell ref="O138:R138"/>
    <mergeCell ref="O139:R139"/>
    <mergeCell ref="O140:R140"/>
    <mergeCell ref="O141:R141"/>
    <mergeCell ref="O142:R142"/>
    <mergeCell ref="C108:O108"/>
    <mergeCell ref="P100:T100"/>
    <mergeCell ref="X101:AA101"/>
    <mergeCell ref="AB101:AD101"/>
    <mergeCell ref="U102:W102"/>
    <mergeCell ref="U103:W103"/>
    <mergeCell ref="U104:W104"/>
    <mergeCell ref="AB104:AD104"/>
    <mergeCell ref="AB105:AD105"/>
    <mergeCell ref="U106:W106"/>
    <mergeCell ref="X107:AA107"/>
    <mergeCell ref="X106:AA106"/>
    <mergeCell ref="AB106:AD106"/>
    <mergeCell ref="P107:T107"/>
    <mergeCell ref="C103:O103"/>
    <mergeCell ref="P104:T104"/>
    <mergeCell ref="P105:T105"/>
    <mergeCell ref="U105:W105"/>
    <mergeCell ref="C101:O101"/>
    <mergeCell ref="U101:W101"/>
    <mergeCell ref="X102:AA102"/>
    <mergeCell ref="X103:AA103"/>
    <mergeCell ref="P101:T101"/>
    <mergeCell ref="P102:T102"/>
    <mergeCell ref="C100:O100"/>
    <mergeCell ref="U100:W100"/>
    <mergeCell ref="X100:AA100"/>
    <mergeCell ref="AB100:AD100"/>
    <mergeCell ref="C98:O99"/>
    <mergeCell ref="G85:V85"/>
    <mergeCell ref="G86:V86"/>
    <mergeCell ref="G88:V88"/>
    <mergeCell ref="W85:X85"/>
    <mergeCell ref="W86:X86"/>
    <mergeCell ref="C96:AP96"/>
    <mergeCell ref="P98:T99"/>
    <mergeCell ref="C79:F80"/>
    <mergeCell ref="W88:X88"/>
    <mergeCell ref="AJ87:AM87"/>
    <mergeCell ref="C85:F85"/>
    <mergeCell ref="C86:F86"/>
    <mergeCell ref="W79:Y80"/>
    <mergeCell ref="AJ79:AM80"/>
    <mergeCell ref="G83:V83"/>
    <mergeCell ref="G84:V84"/>
    <mergeCell ref="G81:V81"/>
    <mergeCell ref="G82:V82"/>
    <mergeCell ref="AE84:AI84"/>
    <mergeCell ref="AE83:AI83"/>
    <mergeCell ref="W83:X83"/>
    <mergeCell ref="W84:X84"/>
    <mergeCell ref="Z81:AD81"/>
    <mergeCell ref="W82:X82"/>
    <mergeCell ref="Z82:AD82"/>
    <mergeCell ref="AE79:AI80"/>
    <mergeCell ref="G79:V80"/>
    <mergeCell ref="M44:O44"/>
    <mergeCell ref="M45:O45"/>
    <mergeCell ref="I41:L41"/>
    <mergeCell ref="P41:S41"/>
    <mergeCell ref="B9:AQ11"/>
    <mergeCell ref="I39:L40"/>
    <mergeCell ref="C18:D18"/>
    <mergeCell ref="C20:D20"/>
    <mergeCell ref="C22:D22"/>
    <mergeCell ref="C24:D24"/>
    <mergeCell ref="C27:D27"/>
    <mergeCell ref="AB39:AP39"/>
    <mergeCell ref="T39:W40"/>
    <mergeCell ref="X39:Z40"/>
    <mergeCell ref="E24:AO25"/>
    <mergeCell ref="E18:AP18"/>
    <mergeCell ref="E20:AP20"/>
    <mergeCell ref="E22:AP22"/>
    <mergeCell ref="C37:AP37"/>
    <mergeCell ref="E27:AP27"/>
    <mergeCell ref="AG13:AL13"/>
    <mergeCell ref="B13:AF13"/>
    <mergeCell ref="C39:H40"/>
    <mergeCell ref="I48:L48"/>
    <mergeCell ref="M48:O48"/>
    <mergeCell ref="P48:S48"/>
    <mergeCell ref="P47:S47"/>
    <mergeCell ref="T48:W48"/>
    <mergeCell ref="C47:H47"/>
    <mergeCell ref="C41:H41"/>
    <mergeCell ref="C45:H45"/>
    <mergeCell ref="X41:Z41"/>
    <mergeCell ref="X42:Z42"/>
    <mergeCell ref="X43:Z43"/>
    <mergeCell ref="X44:Z44"/>
    <mergeCell ref="P42:S42"/>
    <mergeCell ref="P43:S43"/>
    <mergeCell ref="P44:S44"/>
    <mergeCell ref="P45:S45"/>
    <mergeCell ref="I42:L42"/>
    <mergeCell ref="C43:H43"/>
    <mergeCell ref="C44:H44"/>
    <mergeCell ref="I43:L43"/>
    <mergeCell ref="I44:L44"/>
    <mergeCell ref="I45:L45"/>
    <mergeCell ref="M42:O42"/>
    <mergeCell ref="M43:O43"/>
    <mergeCell ref="M49:O49"/>
    <mergeCell ref="P49:S49"/>
    <mergeCell ref="I46:L46"/>
    <mergeCell ref="C49:H49"/>
    <mergeCell ref="I49:L49"/>
    <mergeCell ref="AD61:AQ61"/>
    <mergeCell ref="Z61:AB61"/>
    <mergeCell ref="I50:L50"/>
    <mergeCell ref="M50:O50"/>
    <mergeCell ref="P50:S50"/>
    <mergeCell ref="X50:Z50"/>
    <mergeCell ref="V50:W50"/>
    <mergeCell ref="T50:U50"/>
    <mergeCell ref="C55:AP55"/>
    <mergeCell ref="C50:H50"/>
    <mergeCell ref="X47:Z47"/>
    <mergeCell ref="Z59:AB59"/>
    <mergeCell ref="Z60:AB60"/>
    <mergeCell ref="C61:U61"/>
    <mergeCell ref="X61:Y61"/>
    <mergeCell ref="M46:O46"/>
    <mergeCell ref="P46:S46"/>
    <mergeCell ref="M47:O47"/>
    <mergeCell ref="C48:H48"/>
    <mergeCell ref="C72:D72"/>
    <mergeCell ref="C69:Y69"/>
    <mergeCell ref="C66:AP66"/>
    <mergeCell ref="Z69:AI69"/>
    <mergeCell ref="AD60:AP60"/>
    <mergeCell ref="Z57:AB58"/>
    <mergeCell ref="V57:Y58"/>
    <mergeCell ref="C70:AP70"/>
    <mergeCell ref="E72:AP72"/>
    <mergeCell ref="V61:W61"/>
    <mergeCell ref="C57:O58"/>
    <mergeCell ref="C60:O60"/>
    <mergeCell ref="C59:O59"/>
    <mergeCell ref="P57:R58"/>
    <mergeCell ref="P59:R59"/>
    <mergeCell ref="P60:R60"/>
    <mergeCell ref="S57:U58"/>
    <mergeCell ref="S59:U59"/>
    <mergeCell ref="V59:Y59"/>
    <mergeCell ref="V60:Y60"/>
    <mergeCell ref="S60:U60"/>
    <mergeCell ref="AD57:AP59"/>
    <mergeCell ref="E74:AP74"/>
    <mergeCell ref="E75:AP75"/>
    <mergeCell ref="U98:W99"/>
    <mergeCell ref="X98:AA99"/>
    <mergeCell ref="AB98:AD99"/>
    <mergeCell ref="E76:AP76"/>
    <mergeCell ref="E77:AP77"/>
    <mergeCell ref="E73:AP73"/>
    <mergeCell ref="C91:F91"/>
    <mergeCell ref="AL91:AM91"/>
    <mergeCell ref="AJ91:AK91"/>
    <mergeCell ref="AN91:AP91"/>
    <mergeCell ref="C90:F90"/>
    <mergeCell ref="G90:V90"/>
    <mergeCell ref="W90:X90"/>
    <mergeCell ref="AN90:AP90"/>
    <mergeCell ref="W81:X81"/>
    <mergeCell ref="AE82:AI82"/>
    <mergeCell ref="G87:V87"/>
    <mergeCell ref="C87:F87"/>
    <mergeCell ref="Z79:AD80"/>
    <mergeCell ref="AJ84:AM84"/>
    <mergeCell ref="AN79:AP80"/>
    <mergeCell ref="C82:F82"/>
    <mergeCell ref="B148:U148"/>
    <mergeCell ref="V148:Z148"/>
    <mergeCell ref="I135:M135"/>
    <mergeCell ref="N135:AM135"/>
    <mergeCell ref="AE87:AI87"/>
    <mergeCell ref="AE88:AI88"/>
    <mergeCell ref="AB121:AD121"/>
    <mergeCell ref="AB122:AD122"/>
    <mergeCell ref="C120:O120"/>
    <mergeCell ref="X104:AA104"/>
    <mergeCell ref="X105:AA105"/>
    <mergeCell ref="AB102:AD102"/>
    <mergeCell ref="Z90:AD90"/>
    <mergeCell ref="AE90:AI90"/>
    <mergeCell ref="AJ90:AM90"/>
    <mergeCell ref="C127:AP127"/>
    <mergeCell ref="AN87:AP87"/>
    <mergeCell ref="W89:X89"/>
    <mergeCell ref="Z87:AD87"/>
    <mergeCell ref="AN88:AP88"/>
    <mergeCell ref="C106:O106"/>
    <mergeCell ref="C107:O107"/>
    <mergeCell ref="P106:T106"/>
    <mergeCell ref="C88:F88"/>
    <mergeCell ref="I134:M134"/>
    <mergeCell ref="N131:AM131"/>
    <mergeCell ref="N132:AM132"/>
    <mergeCell ref="N133:AM133"/>
    <mergeCell ref="N134:AM134"/>
    <mergeCell ref="AN89:AP89"/>
    <mergeCell ref="AE89:AI89"/>
    <mergeCell ref="AJ89:AM89"/>
    <mergeCell ref="Z86:AD86"/>
    <mergeCell ref="AE86:AI86"/>
    <mergeCell ref="AN86:AP86"/>
    <mergeCell ref="Z88:AD88"/>
    <mergeCell ref="Z89:AD89"/>
    <mergeCell ref="AJ86:AM86"/>
    <mergeCell ref="AJ88:AM88"/>
    <mergeCell ref="AF115:AP117"/>
    <mergeCell ref="AB107:AD107"/>
    <mergeCell ref="AF98:AP98"/>
    <mergeCell ref="G89:V89"/>
    <mergeCell ref="AB108:AD108"/>
    <mergeCell ref="C102:O102"/>
    <mergeCell ref="I129:P129"/>
    <mergeCell ref="I133:M133"/>
    <mergeCell ref="I131:M131"/>
    <mergeCell ref="I132:M132"/>
    <mergeCell ref="AN81:AP81"/>
    <mergeCell ref="AN82:AP82"/>
    <mergeCell ref="AN83:AP83"/>
    <mergeCell ref="AN84:AP84"/>
    <mergeCell ref="AN85:AP85"/>
    <mergeCell ref="Z83:AD83"/>
    <mergeCell ref="Z84:AD84"/>
    <mergeCell ref="Z85:AD85"/>
    <mergeCell ref="AE81:AI81"/>
    <mergeCell ref="AJ81:AM81"/>
    <mergeCell ref="AJ82:AM82"/>
    <mergeCell ref="AJ83:AM83"/>
    <mergeCell ref="AE85:AI85"/>
    <mergeCell ref="AJ85:AM85"/>
    <mergeCell ref="C104:O104"/>
    <mergeCell ref="AB103:AD103"/>
    <mergeCell ref="C83:F83"/>
    <mergeCell ref="C84:F84"/>
    <mergeCell ref="C81:F81"/>
    <mergeCell ref="C89:F89"/>
    <mergeCell ref="C105:O105"/>
    <mergeCell ref="P103:T103"/>
    <mergeCell ref="W87:X87"/>
    <mergeCell ref="T136:AP136"/>
    <mergeCell ref="T49:W49"/>
    <mergeCell ref="X49:Z49"/>
    <mergeCell ref="X48:Z48"/>
    <mergeCell ref="B1:AQ1"/>
    <mergeCell ref="C31:K31"/>
    <mergeCell ref="L31:AO31"/>
    <mergeCell ref="C33:AO33"/>
    <mergeCell ref="I47:L47"/>
    <mergeCell ref="C42:H42"/>
    <mergeCell ref="X45:Z45"/>
    <mergeCell ref="X46:Z46"/>
    <mergeCell ref="M39:O40"/>
    <mergeCell ref="M41:O41"/>
    <mergeCell ref="P39:S40"/>
    <mergeCell ref="T42:W42"/>
    <mergeCell ref="T43:W43"/>
    <mergeCell ref="T44:W44"/>
    <mergeCell ref="T45:W45"/>
    <mergeCell ref="T46:W46"/>
    <mergeCell ref="T47:W47"/>
    <mergeCell ref="T41:W41"/>
    <mergeCell ref="AB41:AP41"/>
    <mergeCell ref="C46:H46"/>
  </mergeCells>
  <phoneticPr fontId="13" type="noConversion"/>
  <conditionalFormatting sqref="A1:B1 AR1:XFD1 A2:XFD47 A48:T48 X48:XFD49 A49:C49 I49 M49 P49 T49 A50:XFD147 A148:B148 V148 AA148:XFD148 A149:XFD1048576">
    <cfRule type="expression" priority="1" stopIfTrue="1">
      <formula>$A$1="12345Age"</formula>
    </cfRule>
  </conditionalFormatting>
  <conditionalFormatting sqref="U103:W107">
    <cfRule type="expression" dxfId="29" priority="4">
      <formula>C103=""</formula>
    </cfRule>
  </conditionalFormatting>
  <conditionalFormatting sqref="U119:W121">
    <cfRule type="expression" dxfId="28" priority="3">
      <formula>C119=""</formula>
    </cfRule>
  </conditionalFormatting>
  <hyperlinks>
    <hyperlink ref="Z69" r:id="rId1" xr:uid="{C448FAE1-EC6A-49B5-8FBC-3A2EC0B9229D}"/>
    <hyperlink ref="AG13:AL13" location="'Formulaire unique'!A31" display="EN CLIQUANT ICI" xr:uid="{9B3FBBC9-B4E2-48C4-A274-AE7FD0C336BC}"/>
    <hyperlink ref="V148:Z148" location="'Instructions Finales'!A1" display="Cliquer ici" xr:uid="{B458FDB4-06F4-4E15-8075-248195B19D02}"/>
  </hyperlinks>
  <pageMargins left="0.7" right="0.7" top="0.75" bottom="0.75" header="0.3" footer="0.3"/>
  <pageSetup orientation="portrait" r:id="rId2"/>
  <ignoredErrors>
    <ignoredError sqref="C33" evalError="1"/>
  </ignoredErrors>
  <drawing r:id="rId3"/>
  <extLst>
    <ext xmlns:x14="http://schemas.microsoft.com/office/spreadsheetml/2009/9/main" uri="{78C0D931-6437-407d-A8EE-F0AAD7539E65}">
      <x14:conditionalFormattings>
        <x14:conditionalFormatting xmlns:xm="http://schemas.microsoft.com/office/excel/2006/main">
          <x14:cfRule type="expression" priority="2" id="{A97B6493-8FCD-4AB2-9CAA-4C6FBA944B1C}">
            <xm:f>'Formulaire unique'!$Y$74="non"</xm:f>
            <x14:dxf>
              <font>
                <b/>
                <i val="0"/>
                <color theme="0"/>
              </font>
              <fill>
                <patternFill>
                  <bgColor rgb="FFFF0000"/>
                </patternFill>
              </fill>
            </x14:dxf>
          </x14:cfRule>
          <x14:cfRule type="expression" priority="5" id="{6B95DCA4-0C77-4C54-8898-04B9BDBD42B5}">
            <xm:f>'Matrices Formulaires'!$AM$41="complet"</xm:f>
            <x14:dxf>
              <font>
                <color theme="0"/>
              </font>
              <fill>
                <patternFill>
                  <bgColor theme="0"/>
                </patternFill>
              </fill>
              <border>
                <vertical/>
                <horizontal/>
              </border>
            </x14:dxf>
          </x14:cfRule>
          <xm:sqref>B1:AQ1</xm:sqref>
        </x14:conditionalFormatting>
        <x14:conditionalFormatting xmlns:xm="http://schemas.microsoft.com/office/excel/2006/main">
          <x14:cfRule type="expression" priority="6" id="{AA0BE6C9-AE5E-494D-99EB-5994AB7096DE}">
            <xm:f>'Matrices Formulaires'!$AM$41=""</xm:f>
            <x14:dxf>
              <font>
                <color theme="0"/>
              </font>
              <fill>
                <patternFill>
                  <bgColor theme="0"/>
                </patternFill>
              </fill>
              <border>
                <vertical/>
                <horizontal/>
              </border>
            </x14:dxf>
          </x14:cfRule>
          <xm:sqref>B15:AQ28</xm:sqref>
        </x14:conditionalFormatting>
        <x14:conditionalFormatting xmlns:xm="http://schemas.microsoft.com/office/excel/2006/main">
          <x14:cfRule type="expression" priority="8" id="{248CBB28-22CF-439A-83BE-B0CFF06DE27D}">
            <xm:f>'Matrices Formulaires'!$AM$41=""</xm:f>
            <x14:dxf>
              <font>
                <color theme="0"/>
              </font>
              <fill>
                <patternFill>
                  <bgColor theme="0"/>
                </patternFill>
              </fill>
              <border>
                <left/>
                <right/>
                <top/>
                <bottom/>
                <vertical/>
                <horizontal/>
              </border>
            </x14:dxf>
          </x14:cfRule>
          <x14:cfRule type="expression" priority="13" id="{88A6E28B-1322-41E9-9962-80B0336CDF71}">
            <xm:f>'Formulaire unique'!$W$89='Menus déroulant'!$F$5</xm:f>
            <x14:dxf>
              <font>
                <color theme="0"/>
              </font>
              <fill>
                <patternFill>
                  <bgColor theme="0"/>
                </patternFill>
              </fill>
              <border>
                <left/>
                <right/>
                <top/>
                <bottom/>
                <vertical/>
                <horizontal/>
              </border>
            </x14:dxf>
          </x14:cfRule>
          <x14:cfRule type="expression" priority="14" id="{60569863-B343-49C0-A0C0-547ADF9CE388}">
            <xm:f>'Formulaire unique'!$W$89='Menus déroulant'!$F$4</xm:f>
            <x14:dxf>
              <font>
                <color theme="0"/>
              </font>
              <fill>
                <patternFill>
                  <bgColor theme="0"/>
                </patternFill>
              </fill>
              <border>
                <left/>
                <right/>
                <top/>
                <bottom/>
                <vertical/>
                <horizontal/>
              </border>
            </x14:dxf>
          </x14:cfRule>
          <xm:sqref>B30:AQ34</xm:sqref>
        </x14:conditionalFormatting>
        <x14:conditionalFormatting xmlns:xm="http://schemas.microsoft.com/office/excel/2006/main">
          <x14:cfRule type="expression" priority="10" id="{AAC7CF97-13E9-4272-84BA-C70502B43842}">
            <xm:f>'Formulaire unique'!$Y$74:$AA$74=""</xm:f>
            <x14:dxf>
              <font>
                <color theme="0"/>
              </font>
              <fill>
                <patternFill>
                  <bgColor theme="0"/>
                </patternFill>
              </fill>
            </x14:dxf>
          </x14:cfRule>
          <x14:cfRule type="expression" priority="11" id="{D0B6EB7B-1018-4121-A4B7-118925C9C4C1}">
            <xm:f>'Formulaire unique'!$Y$74:$AA$74="non"</xm:f>
            <x14:dxf>
              <font>
                <color theme="0"/>
              </font>
              <fill>
                <patternFill>
                  <bgColor theme="0"/>
                </patternFill>
              </fill>
              <border>
                <left/>
                <right/>
                <top/>
                <bottom/>
              </border>
            </x14:dxf>
          </x14:cfRule>
          <xm:sqref>B50:AQ147 B35:AQ47 B48:T48 X48:AQ49 B49:C49 I49 M49 P49 T49 B148 V148 AA148:AQ148 B149:AQ154</xm:sqref>
        </x14:conditionalFormatting>
        <x14:conditionalFormatting xmlns:xm="http://schemas.microsoft.com/office/excel/2006/main">
          <x14:cfRule type="expression" priority="9" id="{9327ABD3-A95A-48D6-9846-7F37A84973A1}">
            <xm:f>'Formulaire unique'!$AA$63:$AC$63="oui"</xm:f>
            <x14:dxf>
              <font>
                <color theme="0"/>
              </font>
              <fill>
                <patternFill>
                  <bgColor theme="0"/>
                </patternFill>
              </fill>
              <border>
                <left/>
                <right/>
                <top/>
                <bottom/>
                <vertical/>
                <horizontal/>
              </border>
            </x14:dxf>
          </x14:cfRule>
          <xm:sqref>B50:AQ147 B35:AQ47 B48:T48 X48:AQ49 B49:C49 I49 M49 P49 T49 B148 V148 AA148:AQ148 B149:AQ155</xm:sqref>
        </x14:conditionalFormatting>
        <x14:conditionalFormatting xmlns:xm="http://schemas.microsoft.com/office/excel/2006/main">
          <x14:cfRule type="expression" priority="12" id="{512167BF-DE5C-43D5-8FE9-00DD80CF4E08}">
            <xm:f>$C$33=Notes!$B$83</xm:f>
            <x14:dxf>
              <font>
                <color theme="0"/>
              </font>
              <fill>
                <patternFill>
                  <bgColor theme="0"/>
                </patternFill>
              </fill>
              <border>
                <left/>
                <right/>
                <top/>
                <bottom/>
                <vertical/>
                <horizontal/>
              </border>
            </x14:dxf>
          </x14:cfRule>
          <xm:sqref>B70:AQ146 B35:AQ47 B48:T48 X48:AQ49 B49:C49 I49 M49 P49 T49 B50:AQ68 B69:C69 Z69 AJ69:AQ69</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BBD10-E00B-47BC-B2AD-8BBF62D82744}">
  <dimension ref="B3:F53"/>
  <sheetViews>
    <sheetView workbookViewId="0"/>
  </sheetViews>
  <sheetFormatPr baseColWidth="10" defaultRowHeight="15.95" customHeight="1" x14ac:dyDescent="0.25"/>
  <cols>
    <col min="1" max="1" width="11.42578125" style="64"/>
    <col min="2" max="2" width="40.140625" style="329" customWidth="1"/>
    <col min="3" max="4" width="13.7109375" style="64" customWidth="1"/>
    <col min="5" max="6" width="13.7109375" style="313" customWidth="1"/>
    <col min="7" max="16384" width="11.42578125" style="64"/>
  </cols>
  <sheetData>
    <row r="3" spans="2:6" s="321" customFormat="1" ht="15.95" customHeight="1" x14ac:dyDescent="0.25">
      <c r="B3" s="659" t="s">
        <v>11</v>
      </c>
      <c r="C3" s="659" t="s">
        <v>563</v>
      </c>
      <c r="D3" s="660" t="s">
        <v>562</v>
      </c>
      <c r="E3" s="661" t="s">
        <v>568</v>
      </c>
      <c r="F3" s="662"/>
    </row>
    <row r="4" spans="2:6" s="321" customFormat="1" ht="15.95" customHeight="1" x14ac:dyDescent="0.25">
      <c r="B4" s="659"/>
      <c r="C4" s="659"/>
      <c r="D4" s="660"/>
      <c r="E4" s="322" t="s">
        <v>22</v>
      </c>
      <c r="F4" s="323" t="s">
        <v>569</v>
      </c>
    </row>
    <row r="5" spans="2:6" ht="15.95" customHeight="1" x14ac:dyDescent="0.25">
      <c r="B5" s="663" t="s">
        <v>565</v>
      </c>
      <c r="C5" s="664"/>
      <c r="D5" s="664"/>
      <c r="E5" s="664"/>
      <c r="F5" s="665"/>
    </row>
    <row r="6" spans="2:6" ht="15.95" customHeight="1" x14ac:dyDescent="0.25">
      <c r="B6" s="324" t="str">
        <f>'Bon de commande'!C41</f>
        <v>Molson Canadian</v>
      </c>
      <c r="C6" s="325">
        <f>'Bon de commande'!T41*24</f>
        <v>0</v>
      </c>
      <c r="D6" s="320"/>
      <c r="E6" s="326">
        <f>(C6-D6)*'Bon de commande'!M41</f>
        <v>0</v>
      </c>
      <c r="F6" s="326">
        <f>(C6-D6)*0.2</f>
        <v>0</v>
      </c>
    </row>
    <row r="7" spans="2:6" ht="15.95" customHeight="1" x14ac:dyDescent="0.25">
      <c r="B7" s="324" t="str">
        <f>'Bon de commande'!C42</f>
        <v>Belgian Moon</v>
      </c>
      <c r="C7" s="325">
        <f>'Bon de commande'!T42*24</f>
        <v>0</v>
      </c>
      <c r="D7" s="320"/>
      <c r="E7" s="326">
        <f>(C7-D7)*'Bon de commande'!M42</f>
        <v>0</v>
      </c>
      <c r="F7" s="326">
        <f t="shared" ref="F7:F13" si="0">(C7-D7)*0.2</f>
        <v>0</v>
      </c>
    </row>
    <row r="8" spans="2:6" ht="15.95" customHeight="1" x14ac:dyDescent="0.25">
      <c r="B8" s="324" t="str">
        <f>'Bon de commande'!C43</f>
        <v>Amer IPA</v>
      </c>
      <c r="C8" s="325">
        <f>'Bon de commande'!T43*24</f>
        <v>0</v>
      </c>
      <c r="D8" s="320"/>
      <c r="E8" s="326">
        <f>(C8-D8)*'Bon de commande'!M43</f>
        <v>0</v>
      </c>
      <c r="F8" s="326">
        <f t="shared" si="0"/>
        <v>0</v>
      </c>
    </row>
    <row r="9" spans="2:6" ht="15.95" customHeight="1" x14ac:dyDescent="0.25">
      <c r="B9" s="324" t="str">
        <f>'Bon de commande'!C44</f>
        <v>Griffintown</v>
      </c>
      <c r="C9" s="325">
        <f>'Bon de commande'!T44*24</f>
        <v>0</v>
      </c>
      <c r="D9" s="320"/>
      <c r="E9" s="326">
        <f>(C9-D9)*'Bon de commande'!M44</f>
        <v>0</v>
      </c>
      <c r="F9" s="326">
        <f t="shared" si="0"/>
        <v>0</v>
      </c>
    </row>
    <row r="10" spans="2:6" ht="15.95" customHeight="1" x14ac:dyDescent="0.25">
      <c r="B10" s="324" t="str">
        <f>'Bon de commande'!C45</f>
        <v>Cidre McKeown</v>
      </c>
      <c r="C10" s="325">
        <f>'Bon de commande'!T45*24</f>
        <v>0</v>
      </c>
      <c r="D10" s="320"/>
      <c r="E10" s="326">
        <f>(C10-D10)*'Bon de commande'!M45</f>
        <v>0</v>
      </c>
      <c r="F10" s="326">
        <f t="shared" si="0"/>
        <v>0</v>
      </c>
    </row>
    <row r="11" spans="2:6" ht="15.95" customHeight="1" x14ac:dyDescent="0.25">
      <c r="B11" s="324" t="str">
        <f>'Bon de commande'!C46</f>
        <v>Bière sans alcool</v>
      </c>
      <c r="C11" s="325">
        <f>'Bon de commande'!T46*24</f>
        <v>0</v>
      </c>
      <c r="D11" s="320"/>
      <c r="E11" s="326">
        <f>(C11-D11)*'Bon de commande'!M46</f>
        <v>0</v>
      </c>
      <c r="F11" s="326">
        <f t="shared" si="0"/>
        <v>0</v>
      </c>
    </row>
    <row r="12" spans="2:6" ht="15.95" customHeight="1" x14ac:dyDescent="0.25">
      <c r="B12" s="324" t="str">
        <f>'Bon de commande'!C47</f>
        <v>Gin Tonic prêt à boire</v>
      </c>
      <c r="C12" s="325">
        <f>'Bon de commande'!T47*12</f>
        <v>0</v>
      </c>
      <c r="D12" s="320"/>
      <c r="E12" s="326">
        <f>(C12-D12)*'Bon de commande'!M47</f>
        <v>0</v>
      </c>
      <c r="F12" s="326">
        <f t="shared" si="0"/>
        <v>0</v>
      </c>
    </row>
    <row r="13" spans="2:6" ht="15.95" customHeight="1" x14ac:dyDescent="0.25">
      <c r="B13" s="324" t="str">
        <f>'Bon de commande'!C48</f>
        <v>Kombucha</v>
      </c>
      <c r="C13" s="325">
        <f>'Bon de commande'!T48*12</f>
        <v>0</v>
      </c>
      <c r="D13" s="320"/>
      <c r="E13" s="326">
        <f>(C13-D13)*'Bon de commande'!M48</f>
        <v>0</v>
      </c>
      <c r="F13" s="326">
        <f t="shared" si="0"/>
        <v>0</v>
      </c>
    </row>
    <row r="14" spans="2:6" ht="15.95" customHeight="1" x14ac:dyDescent="0.25">
      <c r="B14" s="663" t="s">
        <v>564</v>
      </c>
      <c r="C14" s="664"/>
      <c r="D14" s="664"/>
      <c r="E14" s="664"/>
      <c r="F14" s="665"/>
    </row>
    <row r="15" spans="2:6" ht="15.95" customHeight="1" x14ac:dyDescent="0.25">
      <c r="B15" s="324" t="str">
        <f>'Bon de commande'!C59</f>
        <v>Borsao Tocado Campo de Borja (rouge)</v>
      </c>
      <c r="C15" s="325">
        <f>'Bon de commande'!V59</f>
        <v>0</v>
      </c>
      <c r="D15" s="320"/>
      <c r="E15" s="326">
        <f>(C15-D15)*'Bon de commande'!S59</f>
        <v>0</v>
      </c>
      <c r="F15" s="327"/>
    </row>
    <row r="16" spans="2:6" ht="15.95" customHeight="1" x14ac:dyDescent="0.25">
      <c r="B16" s="324" t="str">
        <f>'Bon de commande'!C60</f>
        <v>Concha Y Toro Frontera Chardonnay (blanc)</v>
      </c>
      <c r="C16" s="325">
        <f>'Bon de commande'!V60</f>
        <v>0</v>
      </c>
      <c r="D16" s="320"/>
      <c r="E16" s="326">
        <f>(C16-D16)*'Bon de commande'!S60</f>
        <v>0</v>
      </c>
      <c r="F16" s="327"/>
    </row>
    <row r="17" spans="2:6" ht="15.95" customHeight="1" x14ac:dyDescent="0.25">
      <c r="B17" s="663" t="s">
        <v>566</v>
      </c>
      <c r="C17" s="664"/>
      <c r="D17" s="664"/>
      <c r="E17" s="664"/>
      <c r="F17" s="665"/>
    </row>
    <row r="18" spans="2:6" ht="15.95" customHeight="1" x14ac:dyDescent="0.25">
      <c r="B18" s="324" t="str">
        <f>IF('Bon de commande'!G81="","",'Bon de commande'!G81)</f>
        <v/>
      </c>
      <c r="C18" s="325" t="str">
        <f>IF(B18="","",'Bon de commande'!AJ81)</f>
        <v/>
      </c>
      <c r="D18" s="320"/>
      <c r="E18" s="326">
        <f>IFERROR((C18-D18)*('Bon de commande'!Z81+'Bon de commande'!AE81),0)</f>
        <v>0</v>
      </c>
      <c r="F18" s="327"/>
    </row>
    <row r="19" spans="2:6" ht="15.95" customHeight="1" x14ac:dyDescent="0.25">
      <c r="B19" s="324" t="str">
        <f>IF('Bon de commande'!G82="","",'Bon de commande'!G82)</f>
        <v/>
      </c>
      <c r="C19" s="325" t="str">
        <f>IF(B19="","",'Bon de commande'!AJ82)</f>
        <v/>
      </c>
      <c r="D19" s="320"/>
      <c r="E19" s="326">
        <f>IFERROR((C19-D19)*('Bon de commande'!Z82+'Bon de commande'!AE82),0)</f>
        <v>0</v>
      </c>
      <c r="F19" s="327"/>
    </row>
    <row r="20" spans="2:6" ht="15.95" customHeight="1" x14ac:dyDescent="0.25">
      <c r="B20" s="324" t="str">
        <f>IF('Bon de commande'!G83="","",'Bon de commande'!G83)</f>
        <v/>
      </c>
      <c r="C20" s="325" t="str">
        <f>IF(B20="","",'Bon de commande'!AJ83)</f>
        <v/>
      </c>
      <c r="D20" s="320"/>
      <c r="E20" s="326">
        <f>IFERROR((C20-D20)*('Bon de commande'!Z83+'Bon de commande'!AE83),0)</f>
        <v>0</v>
      </c>
      <c r="F20" s="327"/>
    </row>
    <row r="21" spans="2:6" ht="15.95" customHeight="1" x14ac:dyDescent="0.25">
      <c r="B21" s="324" t="str">
        <f>IF('Bon de commande'!G84="","",'Bon de commande'!G84)</f>
        <v/>
      </c>
      <c r="C21" s="325" t="str">
        <f>IF(B21="","",'Bon de commande'!AJ84)</f>
        <v/>
      </c>
      <c r="D21" s="320"/>
      <c r="E21" s="326">
        <f>IFERROR((C21-D21)*('Bon de commande'!Z84+'Bon de commande'!AE84),0)</f>
        <v>0</v>
      </c>
      <c r="F21" s="327"/>
    </row>
    <row r="22" spans="2:6" ht="15.95" customHeight="1" x14ac:dyDescent="0.25">
      <c r="B22" s="324" t="str">
        <f>IF('Bon de commande'!G85="","",'Bon de commande'!G85)</f>
        <v/>
      </c>
      <c r="C22" s="325" t="str">
        <f>IF(B22="","",'Bon de commande'!AJ85)</f>
        <v/>
      </c>
      <c r="D22" s="320"/>
      <c r="E22" s="326">
        <f>IFERROR((C22-D22)*('Bon de commande'!Z85+'Bon de commande'!AE85),0)</f>
        <v>0</v>
      </c>
      <c r="F22" s="327"/>
    </row>
    <row r="23" spans="2:6" ht="15.95" customHeight="1" x14ac:dyDescent="0.25">
      <c r="B23" s="324" t="str">
        <f>IF('Bon de commande'!G86="","",'Bon de commande'!G86)</f>
        <v/>
      </c>
      <c r="C23" s="325" t="str">
        <f>IF(B23="","",'Bon de commande'!AJ86)</f>
        <v/>
      </c>
      <c r="D23" s="320"/>
      <c r="E23" s="326">
        <f>IFERROR((C23-D23)*('Bon de commande'!Z86+'Bon de commande'!AE86),0)</f>
        <v>0</v>
      </c>
      <c r="F23" s="327"/>
    </row>
    <row r="24" spans="2:6" ht="15.95" customHeight="1" x14ac:dyDescent="0.25">
      <c r="B24" s="324" t="str">
        <f>IF('Bon de commande'!G87="","",'Bon de commande'!G87)</f>
        <v/>
      </c>
      <c r="C24" s="325" t="str">
        <f>IF(B24="","",'Bon de commande'!AJ87)</f>
        <v/>
      </c>
      <c r="D24" s="320"/>
      <c r="E24" s="326">
        <f>IFERROR((C24-D24)*('Bon de commande'!Z87+'Bon de commande'!AE87),0)</f>
        <v>0</v>
      </c>
      <c r="F24" s="327"/>
    </row>
    <row r="25" spans="2:6" ht="15.95" customHeight="1" x14ac:dyDescent="0.25">
      <c r="B25" s="324" t="str">
        <f>IF('Bon de commande'!G88="","",'Bon de commande'!G88)</f>
        <v/>
      </c>
      <c r="C25" s="325" t="str">
        <f>IF(B25="","",'Bon de commande'!AJ88)</f>
        <v/>
      </c>
      <c r="D25" s="320"/>
      <c r="E25" s="326">
        <f>IFERROR((C25-D25)*('Bon de commande'!Z88+'Bon de commande'!AE88),0)</f>
        <v>0</v>
      </c>
      <c r="F25" s="327"/>
    </row>
    <row r="26" spans="2:6" ht="15.95" customHeight="1" x14ac:dyDescent="0.25">
      <c r="B26" s="324" t="str">
        <f>IF('Bon de commande'!G89="","",'Bon de commande'!G89)</f>
        <v/>
      </c>
      <c r="C26" s="325" t="str">
        <f>IF(B26="","",'Bon de commande'!AJ89)</f>
        <v/>
      </c>
      <c r="D26" s="320"/>
      <c r="E26" s="326">
        <f>IFERROR((C26-D26)*('Bon de commande'!Z89+'Bon de commande'!AE89),0)</f>
        <v>0</v>
      </c>
      <c r="F26" s="327"/>
    </row>
    <row r="27" spans="2:6" ht="15.95" customHeight="1" x14ac:dyDescent="0.25">
      <c r="B27" s="324" t="str">
        <f>IF('Bon de commande'!G90="","",'Bon de commande'!G90)</f>
        <v/>
      </c>
      <c r="C27" s="325" t="str">
        <f>IF(B27="","",'Bon de commande'!AJ90)</f>
        <v/>
      </c>
      <c r="D27" s="320"/>
      <c r="E27" s="326">
        <f>IFERROR((C27-D27)*('Bon de commande'!Z90+'Bon de commande'!AE90),0)</f>
        <v>0</v>
      </c>
      <c r="F27" s="327"/>
    </row>
    <row r="28" spans="2:6" ht="15.95" customHeight="1" x14ac:dyDescent="0.25">
      <c r="B28" s="663" t="s">
        <v>297</v>
      </c>
      <c r="C28" s="664"/>
      <c r="D28" s="664"/>
      <c r="E28" s="664"/>
      <c r="F28" s="665"/>
    </row>
    <row r="29" spans="2:6" ht="15.95" customHeight="1" x14ac:dyDescent="0.25">
      <c r="B29" s="324" t="str">
        <f>IF('Bon de commande'!C100="","",'Bon de commande'!C100)</f>
        <v>Thermos de café (incluant lait et sucre)</v>
      </c>
      <c r="C29" s="325">
        <f>IF(B29="","",'Bon de commande'!X100)</f>
        <v>0</v>
      </c>
      <c r="D29" s="328"/>
      <c r="E29" s="326">
        <f>IFERROR(C29*'Bon de commande'!U100,"PRIX")</f>
        <v>0</v>
      </c>
      <c r="F29" s="327"/>
    </row>
    <row r="30" spans="2:6" ht="15.95" customHeight="1" x14ac:dyDescent="0.25">
      <c r="B30" s="324" t="str">
        <f>IF('Bon de commande'!C101="","",'Bon de commande'!C101)</f>
        <v>Muffins variés</v>
      </c>
      <c r="C30" s="325">
        <f>IF(B30="","",'Bon de commande'!X101)</f>
        <v>0</v>
      </c>
      <c r="D30" s="328"/>
      <c r="E30" s="326">
        <f>C30*'Bon de commande'!U101</f>
        <v>0</v>
      </c>
      <c r="F30" s="327"/>
    </row>
    <row r="31" spans="2:6" ht="15.95" customHeight="1" x14ac:dyDescent="0.25">
      <c r="B31" s="324" t="str">
        <f>IF('Bon de commande'!C102="","",'Bon de commande'!C102)</f>
        <v>Chocolatines</v>
      </c>
      <c r="C31" s="325">
        <f>IF(B31="","",'Bon de commande'!X102)</f>
        <v>0</v>
      </c>
      <c r="D31" s="328"/>
      <c r="E31" s="326">
        <f>C31*'Bon de commande'!U102</f>
        <v>0</v>
      </c>
      <c r="F31" s="327"/>
    </row>
    <row r="32" spans="2:6" ht="15.95" customHeight="1" x14ac:dyDescent="0.25">
      <c r="B32" s="324" t="str">
        <f>IF('Bon de commande'!C103="","",'Bon de commande'!C103)</f>
        <v>Croissant</v>
      </c>
      <c r="C32" s="325">
        <f>IF(B32="","",'Bon de commande'!X103)</f>
        <v>0</v>
      </c>
      <c r="D32" s="328"/>
      <c r="E32" s="326">
        <f>IFERROR(C32*'Bon de commande'!U103,0)</f>
        <v>0</v>
      </c>
      <c r="F32" s="327"/>
    </row>
    <row r="33" spans="2:6" ht="15.95" customHeight="1" x14ac:dyDescent="0.25">
      <c r="B33" s="324" t="str">
        <f>IF('Bon de commande'!C104="","",'Bon de commande'!C104)</f>
        <v>Thermos d'eau chaude</v>
      </c>
      <c r="C33" s="325">
        <f>IF(B33="","",'Bon de commande'!X104)</f>
        <v>0</v>
      </c>
      <c r="D33" s="328"/>
      <c r="E33" s="326">
        <f>IFERROR(C33*'Bon de commande'!U104,0)</f>
        <v>0</v>
      </c>
      <c r="F33" s="327"/>
    </row>
    <row r="34" spans="2:6" ht="15.95" customHeight="1" x14ac:dyDescent="0.25">
      <c r="B34" s="324" t="str">
        <f>IF('Bon de commande'!C105="","",'Bon de commande'!C105)</f>
        <v/>
      </c>
      <c r="C34" s="325" t="str">
        <f>IF(B34="","",'Bon de commande'!X105)</f>
        <v/>
      </c>
      <c r="D34" s="328"/>
      <c r="E34" s="326">
        <f>IFERROR(C34*'Bon de commande'!U105,0)</f>
        <v>0</v>
      </c>
      <c r="F34" s="327"/>
    </row>
    <row r="35" spans="2:6" ht="15.95" customHeight="1" x14ac:dyDescent="0.25">
      <c r="B35" s="324" t="str">
        <f>IF('Bon de commande'!C106="","",'Bon de commande'!C106)</f>
        <v/>
      </c>
      <c r="C35" s="325" t="str">
        <f>IF(B35="","",'Bon de commande'!X106)</f>
        <v/>
      </c>
      <c r="D35" s="328"/>
      <c r="E35" s="326">
        <f>IFERROR(C35*'Bon de commande'!U106,0)</f>
        <v>0</v>
      </c>
      <c r="F35" s="327"/>
    </row>
    <row r="36" spans="2:6" ht="15.95" customHeight="1" x14ac:dyDescent="0.25">
      <c r="B36" s="324" t="str">
        <f>IF('Bon de commande'!C107="","",'Bon de commande'!C107)</f>
        <v/>
      </c>
      <c r="C36" s="325" t="str">
        <f>IF(B36="","",'Bon de commande'!X107)</f>
        <v/>
      </c>
      <c r="D36" s="328"/>
      <c r="E36" s="326">
        <f>IFERROR(C36*'Bon de commande'!U107,0)</f>
        <v>0</v>
      </c>
      <c r="F36" s="327"/>
    </row>
    <row r="37" spans="2:6" ht="15.95" customHeight="1" x14ac:dyDescent="0.25">
      <c r="B37" s="663" t="s">
        <v>567</v>
      </c>
      <c r="C37" s="664"/>
      <c r="D37" s="664"/>
      <c r="E37" s="664"/>
      <c r="F37" s="665"/>
    </row>
    <row r="38" spans="2:6" ht="15.95" customHeight="1" x14ac:dyDescent="0.25">
      <c r="B38" s="324" t="str">
        <f>IF('Bon de commande'!C117="","",'Bon de commande'!C117)</f>
        <v>Écocup</v>
      </c>
      <c r="C38" s="325">
        <f>IF(B38="","",'Bon de commande'!X117)</f>
        <v>0</v>
      </c>
      <c r="D38" s="320"/>
      <c r="E38" s="326">
        <f>IFERROR((C38-D38)*'Bon de commande'!U117,0)</f>
        <v>0</v>
      </c>
      <c r="F38" s="327"/>
    </row>
    <row r="39" spans="2:6" ht="15.95" customHeight="1" x14ac:dyDescent="0.25">
      <c r="B39" s="324" t="str">
        <f>IF('Bon de commande'!C118="","",'Bon de commande'!C118)</f>
        <v>Tasses à café</v>
      </c>
      <c r="C39" s="325">
        <f>IF(B39="","",'Bon de commande'!X118)</f>
        <v>0</v>
      </c>
      <c r="D39" s="320"/>
      <c r="E39" s="326">
        <f>IFERROR((C39-D39)*'Bon de commande'!U118,0)</f>
        <v>0</v>
      </c>
      <c r="F39" s="327"/>
    </row>
    <row r="40" spans="2:6" ht="15.95" customHeight="1" x14ac:dyDescent="0.25">
      <c r="B40" s="324" t="str">
        <f>IF('Bon de commande'!C119="","",'Bon de commande'!C119)</f>
        <v>Verre à vin en vitre</v>
      </c>
      <c r="C40" s="325">
        <f>IF(B40="","",'Bon de commande'!X119)</f>
        <v>0</v>
      </c>
      <c r="D40" s="320"/>
      <c r="E40" s="326">
        <f>IFERROR((C40-D40)*'Bon de commande'!U119,0)</f>
        <v>0</v>
      </c>
      <c r="F40" s="327"/>
    </row>
    <row r="41" spans="2:6" ht="15.95" customHeight="1" x14ac:dyDescent="0.25">
      <c r="B41" s="324" t="str">
        <f>IF('Bon de commande'!C120="","",'Bon de commande'!C120)</f>
        <v/>
      </c>
      <c r="C41" s="325" t="str">
        <f>IF(B41="","",'Bon de commande'!X120)</f>
        <v/>
      </c>
      <c r="D41" s="320"/>
      <c r="E41" s="326">
        <f>IFERROR((C41-D41)*'Bon de commande'!U120,0)</f>
        <v>0</v>
      </c>
      <c r="F41" s="327"/>
    </row>
    <row r="42" spans="2:6" ht="15.95" customHeight="1" x14ac:dyDescent="0.25">
      <c r="B42" s="324" t="str">
        <f>IF('Bon de commande'!C121="","",'Bon de commande'!C121)</f>
        <v/>
      </c>
      <c r="C42" s="325" t="str">
        <f>IF(B42="","",'Bon de commande'!X121)</f>
        <v/>
      </c>
      <c r="D42" s="320"/>
      <c r="E42" s="326">
        <f>IFERROR((C42-D42)*'Bon de commande'!U121,0)</f>
        <v>0</v>
      </c>
      <c r="F42" s="327"/>
    </row>
    <row r="44" spans="2:6" ht="15.95" customHeight="1" x14ac:dyDescent="0.25">
      <c r="C44" s="657" t="s">
        <v>570</v>
      </c>
      <c r="D44" s="658"/>
      <c r="E44" s="658"/>
      <c r="F44" s="330">
        <f>SUM(E6:E13)</f>
        <v>0</v>
      </c>
    </row>
    <row r="45" spans="2:6" ht="15.95" customHeight="1" x14ac:dyDescent="0.25">
      <c r="C45" s="657" t="s">
        <v>571</v>
      </c>
      <c r="D45" s="658"/>
      <c r="E45" s="658"/>
      <c r="F45" s="330">
        <f>SUM(F6:F13)</f>
        <v>0</v>
      </c>
    </row>
    <row r="46" spans="2:6" ht="15.95" customHeight="1" x14ac:dyDescent="0.25">
      <c r="C46" s="657" t="s">
        <v>564</v>
      </c>
      <c r="D46" s="658"/>
      <c r="E46" s="658"/>
      <c r="F46" s="330">
        <f>SUM(E15:E16)</f>
        <v>0</v>
      </c>
    </row>
    <row r="47" spans="2:6" ht="15.95" customHeight="1" x14ac:dyDescent="0.25">
      <c r="C47" s="657" t="s">
        <v>434</v>
      </c>
      <c r="D47" s="658"/>
      <c r="E47" s="658"/>
      <c r="F47" s="330">
        <f>SUM(E18:E27)</f>
        <v>0</v>
      </c>
    </row>
    <row r="48" spans="2:6" ht="15.95" customHeight="1" x14ac:dyDescent="0.25">
      <c r="C48" s="657" t="s">
        <v>297</v>
      </c>
      <c r="D48" s="658"/>
      <c r="E48" s="658"/>
      <c r="F48" s="330">
        <f>SUM(E29:E36)</f>
        <v>0</v>
      </c>
    </row>
    <row r="49" spans="3:6" ht="15.95" customHeight="1" x14ac:dyDescent="0.25">
      <c r="C49" s="657" t="s">
        <v>572</v>
      </c>
      <c r="D49" s="658"/>
      <c r="E49" s="658"/>
      <c r="F49" s="330">
        <f>SUM(E38:E42)</f>
        <v>0</v>
      </c>
    </row>
    <row r="50" spans="3:6" ht="15.95" customHeight="1" x14ac:dyDescent="0.25">
      <c r="E50" s="331" t="s">
        <v>573</v>
      </c>
      <c r="F50" s="332">
        <f>SUM(F44:F49)</f>
        <v>0</v>
      </c>
    </row>
    <row r="51" spans="3:6" ht="15.95" customHeight="1" x14ac:dyDescent="0.25">
      <c r="E51" s="333" t="s">
        <v>311</v>
      </c>
      <c r="F51" s="334">
        <f>(F44+F46+F47+F48)*0.05</f>
        <v>0</v>
      </c>
    </row>
    <row r="52" spans="3:6" ht="15.95" customHeight="1" x14ac:dyDescent="0.25">
      <c r="E52" s="333" t="s">
        <v>312</v>
      </c>
      <c r="F52" s="334">
        <f>(F44+F46+F47+F48)*0.09975</f>
        <v>0</v>
      </c>
    </row>
    <row r="53" spans="3:6" ht="15.95" customHeight="1" x14ac:dyDescent="0.25">
      <c r="E53" s="335" t="s">
        <v>574</v>
      </c>
      <c r="F53" s="336">
        <f>SUM(F50:F52)</f>
        <v>0</v>
      </c>
    </row>
  </sheetData>
  <sheetProtection algorithmName="SHA-512" hashValue="y22kZc5DOJSYKOas8cxG0m8OlE/QHUk8pFwOB8GrVX2iTEyyMRKjH2+s6QbOt0vaq4XvoROXGdoW8Rp7KQmYCA==" saltValue="5xesAcvsFhzgJ2AvX6e03g==" spinCount="100000" sheet="1" objects="1" scenarios="1"/>
  <mergeCells count="15">
    <mergeCell ref="C46:E46"/>
    <mergeCell ref="C47:E47"/>
    <mergeCell ref="C48:E48"/>
    <mergeCell ref="C49:E49"/>
    <mergeCell ref="B3:B4"/>
    <mergeCell ref="C3:C4"/>
    <mergeCell ref="D3:D4"/>
    <mergeCell ref="E3:F3"/>
    <mergeCell ref="C45:E45"/>
    <mergeCell ref="C44:E44"/>
    <mergeCell ref="B28:F28"/>
    <mergeCell ref="B17:F17"/>
    <mergeCell ref="B14:F14"/>
    <mergeCell ref="B5:F5"/>
    <mergeCell ref="B37:F37"/>
  </mergeCells>
  <conditionalFormatting sqref="D6:D13">
    <cfRule type="expression" dxfId="27" priority="5">
      <formula>C6&lt;&gt;0</formula>
    </cfRule>
  </conditionalFormatting>
  <conditionalFormatting sqref="D15:D16">
    <cfRule type="expression" dxfId="26" priority="4">
      <formula>C15&lt;&gt;0</formula>
    </cfRule>
  </conditionalFormatting>
  <conditionalFormatting sqref="E18:E27">
    <cfRule type="expression" priority="6" stopIfTrue="1">
      <formula>C18=D18</formula>
    </cfRule>
    <cfRule type="expression" dxfId="24" priority="11">
      <formula>AND(E18=0,B18&lt;&gt;"")</formula>
    </cfRule>
  </conditionalFormatting>
  <conditionalFormatting sqref="E32:E36">
    <cfRule type="expression" dxfId="23" priority="13">
      <formula>AND(E32=0,B32&lt;&gt;"")</formula>
    </cfRule>
  </conditionalFormatting>
  <conditionalFormatting sqref="E40:E42">
    <cfRule type="expression" priority="7" stopIfTrue="1">
      <formula>C40=D40</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 id="{7BAB0EA4-691F-4E4E-8A7E-2FDF32BAED4E}">
            <xm:f>'Bon de commande'!AJ81&lt;&gt;""</xm:f>
            <x14:dxf>
              <fill>
                <patternFill>
                  <bgColor theme="4" tint="0.39994506668294322"/>
                </patternFill>
              </fill>
            </x14:dxf>
          </x14:cfRule>
          <xm:sqref>D18:D27</xm:sqref>
        </x14:conditionalFormatting>
        <x14:conditionalFormatting xmlns:xm="http://schemas.microsoft.com/office/excel/2006/main">
          <x14:cfRule type="expression" priority="8" id="{3A6B8C8F-CBB2-4D24-8371-7AFD7407C4EF}">
            <xm:f>AND('Bon de commande'!C119&lt;&gt;"",'Bon de commande'!U119="à discuter",'Bon de commande'!X119&lt;&gt;"")</xm:f>
            <x14:dxf>
              <font>
                <b/>
                <i val="0"/>
                <color rgb="FFC00000"/>
              </font>
            </x14:dxf>
          </x14:cfRule>
          <xm:sqref>E40:E42</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1E0B1-4285-4818-8392-202A3A2EDE04}">
  <dimension ref="A2:K49"/>
  <sheetViews>
    <sheetView workbookViewId="0"/>
  </sheetViews>
  <sheetFormatPr baseColWidth="10" defaultRowHeight="15.75" customHeight="1" x14ac:dyDescent="0.25"/>
  <cols>
    <col min="1" max="16384" width="11.42578125" style="64"/>
  </cols>
  <sheetData>
    <row r="2" spans="1:11" ht="15.75" customHeight="1" x14ac:dyDescent="0.25">
      <c r="A2" s="65" t="s">
        <v>424</v>
      </c>
    </row>
    <row r="4" spans="1:11" ht="15.75" customHeight="1" x14ac:dyDescent="0.25">
      <c r="C4" s="75" t="s">
        <v>426</v>
      </c>
      <c r="D4" s="64">
        <v>0</v>
      </c>
      <c r="E4" s="64" t="str">
        <f>'Menus déroulant'!F4</f>
        <v>Café L'Auriculaire</v>
      </c>
      <c r="F4" s="64" t="str">
        <f>'Menus déroulant'!F5</f>
        <v>Bar Le Baromètre</v>
      </c>
      <c r="G4" s="64" t="str">
        <f>'Menus déroulant'!F6</f>
        <v>Autre</v>
      </c>
    </row>
    <row r="5" spans="1:11" ht="15.75" customHeight="1" x14ac:dyDescent="0.25">
      <c r="B5" s="75" t="s">
        <v>425</v>
      </c>
      <c r="D5" s="64">
        <v>1</v>
      </c>
      <c r="E5" s="64">
        <v>2</v>
      </c>
      <c r="F5" s="64">
        <v>3</v>
      </c>
      <c r="G5" s="64">
        <v>4</v>
      </c>
    </row>
    <row r="6" spans="1:11" ht="15.75" customHeight="1" x14ac:dyDescent="0.25">
      <c r="B6" s="64">
        <v>0</v>
      </c>
      <c r="C6" s="64">
        <v>1</v>
      </c>
      <c r="D6" s="64" t="str">
        <f>IF('Bon de commande'!L31="",Notes!B83,"")</f>
        <v>Vous devez inscrire le nom du local avant de pouvoir remplir le bon de commande</v>
      </c>
      <c r="E6" s="64" t="str">
        <f>Notes!B83</f>
        <v>Vous devez inscrire le nom du local avant de pouvoir remplir le bon de commande</v>
      </c>
      <c r="F6" s="64" t="str">
        <f>Notes!B83</f>
        <v>Vous devez inscrire le nom du local avant de pouvoir remplir le bon de commande</v>
      </c>
      <c r="G6" s="64" t="str">
        <f>IF('Bon de commande'!L31="",Notes!B83,"")</f>
        <v>Vous devez inscrire le nom du local avant de pouvoir remplir le bon de commande</v>
      </c>
    </row>
    <row r="7" spans="1:11" ht="15.75" customHeight="1" x14ac:dyDescent="0.25">
      <c r="B7" s="64" t="s">
        <v>27</v>
      </c>
      <c r="C7" s="64">
        <v>2</v>
      </c>
      <c r="D7" s="64" t="str">
        <f>IF('Bon de commande'!L31="",Notes!B83,"")</f>
        <v>Vous devez inscrire le nom du local avant de pouvoir remplir le bon de commande</v>
      </c>
      <c r="E7" s="64" t="str">
        <f>IF('Formulaire unique'!W89='Menus déroulant'!F4,"","")</f>
        <v/>
      </c>
      <c r="F7" s="64" t="str">
        <f>IF('Formulaire unique'!W89='Menus déroulant'!F5,"","")</f>
        <v/>
      </c>
      <c r="G7" s="64" t="str">
        <f>IF('Bon de commande'!L31="",Notes!B83,"")</f>
        <v>Vous devez inscrire le nom du local avant de pouvoir remplir le bon de commande</v>
      </c>
    </row>
    <row r="8" spans="1:11" ht="15.75" customHeight="1" x14ac:dyDescent="0.25">
      <c r="B8" s="64" t="s">
        <v>30</v>
      </c>
      <c r="C8" s="64">
        <v>3</v>
      </c>
      <c r="D8" s="64" t="str">
        <f>IF('Bon de commande'!L31="",Notes!B83,"")</f>
        <v>Vous devez inscrire le nom du local avant de pouvoir remplir le bon de commande</v>
      </c>
      <c r="E8" s="64" t="str">
        <f>IF('Formulaire unique'!W89='Menus déroulant'!F4,"","")</f>
        <v/>
      </c>
      <c r="F8" s="64" t="str">
        <f>IF('Formulaire unique'!W89='Menus déroulant'!F5,"","")</f>
        <v/>
      </c>
      <c r="G8" s="64" t="str">
        <f>IF('Bon de commande'!L31="",Notes!B83,"")</f>
        <v>Vous devez inscrire le nom du local avant de pouvoir remplir le bon de commande</v>
      </c>
    </row>
    <row r="10" spans="1:11" ht="15.75" customHeight="1" x14ac:dyDescent="0.25">
      <c r="B10" s="167" t="str" cm="1">
        <f t="array" ref="B10">INDEX(D6:G8,VLOOKUP('Formulaire unique'!T72,'Matrices Bon de commande'!B6:C8,2,FALSE),HLOOKUP('Formulaire unique'!W89,'Matrices Bon de commande'!D4:G5,2,FALSE))</f>
        <v>Vous devez inscrire le nom du local avant de pouvoir remplir le bon de commande</v>
      </c>
      <c r="C10" s="166"/>
      <c r="D10" s="166"/>
      <c r="E10" s="166"/>
      <c r="F10" s="166"/>
      <c r="G10" s="166"/>
      <c r="H10" s="166"/>
      <c r="I10" s="166"/>
      <c r="J10" s="166"/>
      <c r="K10" s="166"/>
    </row>
    <row r="12" spans="1:11" ht="15.75" customHeight="1" x14ac:dyDescent="0.25">
      <c r="A12" s="65" t="s">
        <v>16</v>
      </c>
    </row>
    <row r="14" spans="1:11" ht="15.75" customHeight="1" x14ac:dyDescent="0.25">
      <c r="C14" s="75" t="s">
        <v>276</v>
      </c>
      <c r="D14" s="5" t="str">
        <f>'Menus déroulant'!G4</f>
        <v>Association étudiante de l'UQAR</v>
      </c>
      <c r="E14" s="5" t="str">
        <f>'Menus déroulant'!G5</f>
        <v>Étudiant(e) de l'UQAR</v>
      </c>
      <c r="F14" s="5" t="str">
        <f>'Menus déroulant'!G6</f>
        <v>Employé(e) de l'UQAR</v>
      </c>
      <c r="G14" s="5" t="str">
        <f>'Menus déroulant'!G7</f>
        <v>Personne, groupe ou association non relié(e) à l'UQAR</v>
      </c>
      <c r="H14" s="64">
        <v>0</v>
      </c>
    </row>
    <row r="15" spans="1:11" ht="15.75" customHeight="1" x14ac:dyDescent="0.25">
      <c r="A15" s="64" t="s">
        <v>552</v>
      </c>
      <c r="B15" s="58" t="s">
        <v>22</v>
      </c>
      <c r="D15" s="64">
        <v>1</v>
      </c>
      <c r="E15" s="64">
        <v>2</v>
      </c>
      <c r="F15" s="64">
        <v>3</v>
      </c>
      <c r="G15" s="64">
        <v>4</v>
      </c>
      <c r="H15" s="64">
        <v>5</v>
      </c>
    </row>
    <row r="16" spans="1:11" ht="15.75" customHeight="1" x14ac:dyDescent="0.25">
      <c r="A16" s="313">
        <v>2</v>
      </c>
      <c r="B16" s="76" t="str">
        <f>'Bon de commande'!C41</f>
        <v>Molson Canadian</v>
      </c>
      <c r="C16" s="76">
        <v>1</v>
      </c>
      <c r="D16" s="77">
        <f>$A16+($A16*25/100)</f>
        <v>2.5</v>
      </c>
      <c r="E16" s="77">
        <f>$A16+($A16*25/100)</f>
        <v>2.5</v>
      </c>
      <c r="F16" s="77">
        <f>$A16+($A16*40/100)</f>
        <v>2.8</v>
      </c>
      <c r="G16" s="77">
        <f>$A16+($A16*50/100)</f>
        <v>3</v>
      </c>
      <c r="H16" s="64">
        <v>0</v>
      </c>
    </row>
    <row r="17" spans="1:8" ht="15.75" customHeight="1" x14ac:dyDescent="0.25">
      <c r="A17" s="313">
        <v>2.2999999999999998</v>
      </c>
      <c r="B17" s="76" t="str">
        <f>'Bon de commande'!C42</f>
        <v>Belgian Moon</v>
      </c>
      <c r="C17" s="76">
        <v>2</v>
      </c>
      <c r="D17" s="77">
        <f t="shared" ref="D17:E22" si="0">$A17+($A17*25/100)</f>
        <v>2.875</v>
      </c>
      <c r="E17" s="77">
        <f t="shared" si="0"/>
        <v>2.875</v>
      </c>
      <c r="F17" s="77">
        <f t="shared" ref="F17:F21" si="1">$A17+($A17*40/100)</f>
        <v>3.2199999999999998</v>
      </c>
      <c r="G17" s="77">
        <f t="shared" ref="G17:G21" si="2">$A17+($A17*50/100)</f>
        <v>3.4499999999999997</v>
      </c>
      <c r="H17" s="64">
        <v>0</v>
      </c>
    </row>
    <row r="18" spans="1:8" ht="15.75" customHeight="1" x14ac:dyDescent="0.25">
      <c r="A18" s="313">
        <v>2.2999999999999998</v>
      </c>
      <c r="B18" s="76" t="str">
        <f>'Bon de commande'!C43</f>
        <v>Amer IPA</v>
      </c>
      <c r="C18" s="76">
        <v>3</v>
      </c>
      <c r="D18" s="77">
        <f t="shared" si="0"/>
        <v>2.875</v>
      </c>
      <c r="E18" s="77">
        <f t="shared" si="0"/>
        <v>2.875</v>
      </c>
      <c r="F18" s="77">
        <f t="shared" si="1"/>
        <v>3.2199999999999998</v>
      </c>
      <c r="G18" s="77">
        <f t="shared" si="2"/>
        <v>3.4499999999999997</v>
      </c>
      <c r="H18" s="64">
        <v>0</v>
      </c>
    </row>
    <row r="19" spans="1:8" ht="15.75" customHeight="1" x14ac:dyDescent="0.25">
      <c r="A19" s="313">
        <v>2.2999999999999998</v>
      </c>
      <c r="B19" s="76" t="str">
        <f>'Bon de commande'!C44</f>
        <v>Griffintown</v>
      </c>
      <c r="C19" s="76">
        <v>4</v>
      </c>
      <c r="D19" s="77">
        <f t="shared" si="0"/>
        <v>2.875</v>
      </c>
      <c r="E19" s="77">
        <f t="shared" si="0"/>
        <v>2.875</v>
      </c>
      <c r="F19" s="77">
        <f t="shared" si="1"/>
        <v>3.2199999999999998</v>
      </c>
      <c r="G19" s="77">
        <f t="shared" si="2"/>
        <v>3.4499999999999997</v>
      </c>
      <c r="H19" s="64">
        <v>0</v>
      </c>
    </row>
    <row r="20" spans="1:8" ht="15.75" customHeight="1" x14ac:dyDescent="0.25">
      <c r="A20" s="313">
        <v>3.25</v>
      </c>
      <c r="B20" s="76" t="str">
        <f>'Bon de commande'!C45</f>
        <v>Cidre McKeown</v>
      </c>
      <c r="C20" s="76">
        <v>5</v>
      </c>
      <c r="D20" s="77">
        <f t="shared" si="0"/>
        <v>4.0625</v>
      </c>
      <c r="E20" s="77">
        <f t="shared" si="0"/>
        <v>4.0625</v>
      </c>
      <c r="F20" s="77">
        <f t="shared" si="1"/>
        <v>4.55</v>
      </c>
      <c r="G20" s="77">
        <f t="shared" si="2"/>
        <v>4.875</v>
      </c>
      <c r="H20" s="64">
        <v>0</v>
      </c>
    </row>
    <row r="21" spans="1:8" ht="15.75" customHeight="1" x14ac:dyDescent="0.25">
      <c r="A21" s="313">
        <v>2.2999999999999998</v>
      </c>
      <c r="B21" s="76" t="str">
        <f>'Bon de commande'!C46</f>
        <v>Bière sans alcool</v>
      </c>
      <c r="C21" s="76">
        <v>6</v>
      </c>
      <c r="D21" s="77">
        <f t="shared" si="0"/>
        <v>2.875</v>
      </c>
      <c r="E21" s="77">
        <f t="shared" si="0"/>
        <v>2.875</v>
      </c>
      <c r="F21" s="77">
        <f t="shared" si="1"/>
        <v>3.2199999999999998</v>
      </c>
      <c r="G21" s="77">
        <f t="shared" si="2"/>
        <v>3.4499999999999997</v>
      </c>
      <c r="H21" s="64">
        <v>0</v>
      </c>
    </row>
    <row r="22" spans="1:8" ht="15.75" customHeight="1" x14ac:dyDescent="0.25">
      <c r="A22" s="313">
        <v>3.25</v>
      </c>
      <c r="B22" s="76" t="str">
        <f>'Bon de commande'!C47</f>
        <v>Gin Tonic prêt à boire</v>
      </c>
      <c r="C22" s="76">
        <v>7</v>
      </c>
      <c r="D22" s="77">
        <f t="shared" si="0"/>
        <v>4.0625</v>
      </c>
      <c r="E22" s="77">
        <f t="shared" si="0"/>
        <v>4.0625</v>
      </c>
      <c r="F22" s="77">
        <f>$A22+($A22*30/100)</f>
        <v>4.2249999999999996</v>
      </c>
      <c r="G22" s="77">
        <f>$A22+($A22*30/100)</f>
        <v>4.2249999999999996</v>
      </c>
      <c r="H22" s="64">
        <v>0</v>
      </c>
    </row>
    <row r="23" spans="1:8" ht="15.75" customHeight="1" x14ac:dyDescent="0.25">
      <c r="A23" s="313">
        <v>3.75</v>
      </c>
      <c r="B23" s="69" t="str">
        <f>'Bon de commande'!C48</f>
        <v>Kombucha</v>
      </c>
      <c r="C23" s="82">
        <v>8</v>
      </c>
      <c r="D23" s="77">
        <f>$A23</f>
        <v>3.75</v>
      </c>
      <c r="E23" s="77">
        <f t="shared" ref="E23:G23" si="3">$A23</f>
        <v>3.75</v>
      </c>
      <c r="F23" s="77">
        <f t="shared" si="3"/>
        <v>3.75</v>
      </c>
      <c r="G23" s="77">
        <f t="shared" si="3"/>
        <v>3.75</v>
      </c>
      <c r="H23" s="64">
        <v>0</v>
      </c>
    </row>
    <row r="24" spans="1:8" ht="15.75" customHeight="1" x14ac:dyDescent="0.25">
      <c r="A24" s="313" t="s">
        <v>611</v>
      </c>
      <c r="B24" s="69">
        <f>'Bon de commande'!C49</f>
        <v>0</v>
      </c>
      <c r="C24" s="82">
        <v>9</v>
      </c>
      <c r="D24" s="77" t="str">
        <f>IFERROR($A24+($A24*25/100),"À discuter")</f>
        <v>À discuter</v>
      </c>
      <c r="E24" s="77" t="str">
        <f>IFERROR($A24+($A24*24/100),"À discuter")</f>
        <v>À discuter</v>
      </c>
      <c r="F24" s="77" t="str">
        <f>IFERROR($A24+($A24*40/100),"À discuter")</f>
        <v>À discuter</v>
      </c>
      <c r="G24" s="77" t="str">
        <f>IFERROR($A24+($A24*50/100),"À discuter")</f>
        <v>À discuter</v>
      </c>
      <c r="H24" s="64">
        <v>0</v>
      </c>
    </row>
    <row r="26" spans="1:8" ht="15.75" customHeight="1" x14ac:dyDescent="0.25">
      <c r="A26" s="65" t="s">
        <v>277</v>
      </c>
      <c r="B26" s="5"/>
    </row>
    <row r="27" spans="1:8" ht="15.75" customHeight="1" x14ac:dyDescent="0.25">
      <c r="B27" s="5"/>
    </row>
    <row r="28" spans="1:8" ht="15.75" customHeight="1" x14ac:dyDescent="0.25">
      <c r="C28" s="75" t="s">
        <v>276</v>
      </c>
      <c r="D28" s="5" t="str">
        <f>'Menus déroulant'!G4</f>
        <v>Association étudiante de l'UQAR</v>
      </c>
      <c r="E28" s="5" t="str">
        <f>'Menus déroulant'!G5</f>
        <v>Étudiant(e) de l'UQAR</v>
      </c>
      <c r="F28" s="5" t="str">
        <f>'Menus déroulant'!G6</f>
        <v>Employé(e) de l'UQAR</v>
      </c>
      <c r="G28" s="5" t="str">
        <f>'Menus déroulant'!G7</f>
        <v>Personne, groupe ou association non relié(e) à l'UQAR</v>
      </c>
      <c r="H28" s="64">
        <v>0</v>
      </c>
    </row>
    <row r="29" spans="1:8" ht="15.75" customHeight="1" x14ac:dyDescent="0.25">
      <c r="A29" s="64" t="s">
        <v>553</v>
      </c>
      <c r="B29" s="58" t="s">
        <v>22</v>
      </c>
      <c r="D29" s="64">
        <v>1</v>
      </c>
      <c r="E29" s="64">
        <v>2</v>
      </c>
      <c r="F29" s="64">
        <v>3</v>
      </c>
      <c r="G29" s="64">
        <v>4</v>
      </c>
      <c r="H29" s="64">
        <v>5</v>
      </c>
    </row>
    <row r="30" spans="1:8" ht="15.75" customHeight="1" x14ac:dyDescent="0.25">
      <c r="A30" s="313">
        <v>10.1</v>
      </c>
      <c r="B30" s="76" t="str">
        <f>'Bon de commande'!C59</f>
        <v>Borsao Tocado Campo de Borja (rouge)</v>
      </c>
      <c r="C30" s="76">
        <v>1</v>
      </c>
      <c r="D30" s="77">
        <f>$A30+($A30*15/100)</f>
        <v>11.615</v>
      </c>
      <c r="E30" s="77">
        <f>$A30+($A30*15/100)</f>
        <v>11.615</v>
      </c>
      <c r="F30" s="77">
        <f>$A30+($A30*25/100)</f>
        <v>12.625</v>
      </c>
      <c r="G30" s="77">
        <f>$A30+($A30*35/100)</f>
        <v>13.635</v>
      </c>
      <c r="H30" s="64">
        <v>0</v>
      </c>
    </row>
    <row r="31" spans="1:8" ht="15.75" customHeight="1" x14ac:dyDescent="0.25">
      <c r="A31" s="313">
        <v>10.1</v>
      </c>
      <c r="B31" s="76" t="str">
        <f>'Bon de commande'!C60</f>
        <v>Concha Y Toro Frontera Chardonnay (blanc)</v>
      </c>
      <c r="C31" s="76">
        <v>2</v>
      </c>
      <c r="D31" s="77">
        <f>$A31+($A31*15/100)</f>
        <v>11.615</v>
      </c>
      <c r="E31" s="77">
        <f>$A31+($A31*15/100)</f>
        <v>11.615</v>
      </c>
      <c r="F31" s="77">
        <f>$A31+($A31*25/100)</f>
        <v>12.625</v>
      </c>
      <c r="G31" s="77">
        <f>$A31+($A31*35/100)</f>
        <v>13.635</v>
      </c>
      <c r="H31" s="64">
        <v>0</v>
      </c>
    </row>
    <row r="34" spans="1:8" ht="15.75" customHeight="1" x14ac:dyDescent="0.25">
      <c r="A34" s="65" t="s">
        <v>279</v>
      </c>
    </row>
    <row r="36" spans="1:8" ht="15.75" customHeight="1" x14ac:dyDescent="0.25">
      <c r="C36" s="75" t="s">
        <v>276</v>
      </c>
      <c r="D36" s="64" t="str">
        <f>'Menus déroulant'!G4</f>
        <v>Association étudiante de l'UQAR</v>
      </c>
      <c r="E36" s="64" t="str">
        <f>'Menus déroulant'!G5</f>
        <v>Étudiant(e) de l'UQAR</v>
      </c>
      <c r="F36" s="64" t="str">
        <f>'Menus déroulant'!G6</f>
        <v>Employé(e) de l'UQAR</v>
      </c>
      <c r="G36" s="64" t="str">
        <f>'Menus déroulant'!G7</f>
        <v>Personne, groupe ou association non relié(e) à l'UQAR</v>
      </c>
      <c r="H36" s="64">
        <v>0</v>
      </c>
    </row>
    <row r="37" spans="1:8" ht="15.75" customHeight="1" x14ac:dyDescent="0.25">
      <c r="B37" s="58" t="s">
        <v>22</v>
      </c>
      <c r="D37" s="64">
        <v>1</v>
      </c>
      <c r="E37" s="64">
        <v>2</v>
      </c>
      <c r="F37" s="64">
        <v>3</v>
      </c>
      <c r="G37" s="64">
        <v>4</v>
      </c>
      <c r="H37" s="64">
        <v>5</v>
      </c>
    </row>
    <row r="38" spans="1:8" ht="15.75" customHeight="1" x14ac:dyDescent="0.25">
      <c r="B38" s="2">
        <f>'Bon de commande'!G81</f>
        <v>0</v>
      </c>
      <c r="C38" s="82">
        <v>1</v>
      </c>
      <c r="D38" s="64">
        <v>0.15</v>
      </c>
      <c r="E38" s="64">
        <v>0.15</v>
      </c>
      <c r="F38" s="64">
        <v>0.25</v>
      </c>
      <c r="G38" s="64">
        <v>0.35</v>
      </c>
      <c r="H38" s="64">
        <v>0</v>
      </c>
    </row>
    <row r="39" spans="1:8" ht="15.75" customHeight="1" x14ac:dyDescent="0.25">
      <c r="B39" s="2">
        <f>'Bon de commande'!G82</f>
        <v>0</v>
      </c>
      <c r="C39" s="82">
        <v>2</v>
      </c>
      <c r="D39" s="64">
        <v>0.15</v>
      </c>
      <c r="E39" s="64">
        <v>0.15</v>
      </c>
      <c r="F39" s="64">
        <v>0.25</v>
      </c>
      <c r="G39" s="64">
        <v>0.35</v>
      </c>
      <c r="H39" s="64">
        <v>0</v>
      </c>
    </row>
    <row r="40" spans="1:8" ht="15.75" customHeight="1" x14ac:dyDescent="0.25">
      <c r="B40" s="2">
        <f>'Bon de commande'!G83</f>
        <v>0</v>
      </c>
      <c r="C40" s="82">
        <v>3</v>
      </c>
      <c r="D40" s="64">
        <v>0.15</v>
      </c>
      <c r="E40" s="64">
        <v>0.15</v>
      </c>
      <c r="F40" s="64">
        <v>0.25</v>
      </c>
      <c r="G40" s="64">
        <v>0.35</v>
      </c>
      <c r="H40" s="64">
        <v>0</v>
      </c>
    </row>
    <row r="41" spans="1:8" ht="15.75" customHeight="1" x14ac:dyDescent="0.25">
      <c r="B41" s="2">
        <f>'Bon de commande'!G84</f>
        <v>0</v>
      </c>
      <c r="C41" s="82">
        <v>4</v>
      </c>
      <c r="D41" s="64">
        <v>0.15</v>
      </c>
      <c r="E41" s="64">
        <v>0.15</v>
      </c>
      <c r="F41" s="64">
        <v>0.25</v>
      </c>
      <c r="G41" s="64">
        <v>0.35</v>
      </c>
      <c r="H41" s="64">
        <v>0</v>
      </c>
    </row>
    <row r="42" spans="1:8" ht="15.75" customHeight="1" x14ac:dyDescent="0.25">
      <c r="B42" s="2">
        <f>'Bon de commande'!G85</f>
        <v>0</v>
      </c>
      <c r="C42" s="82">
        <v>5</v>
      </c>
      <c r="D42" s="64">
        <v>0.15</v>
      </c>
      <c r="E42" s="64">
        <v>0.15</v>
      </c>
      <c r="F42" s="64">
        <v>0.25</v>
      </c>
      <c r="G42" s="64">
        <v>0.35</v>
      </c>
      <c r="H42" s="64">
        <v>0</v>
      </c>
    </row>
    <row r="43" spans="1:8" ht="15.75" customHeight="1" x14ac:dyDescent="0.25">
      <c r="B43" s="2">
        <f>'Bon de commande'!G86</f>
        <v>0</v>
      </c>
      <c r="C43" s="82">
        <v>6</v>
      </c>
      <c r="D43" s="64">
        <v>0.15</v>
      </c>
      <c r="E43" s="64">
        <v>0.15</v>
      </c>
      <c r="F43" s="64">
        <v>0.25</v>
      </c>
      <c r="G43" s="64">
        <v>0.35</v>
      </c>
      <c r="H43" s="64">
        <v>0</v>
      </c>
    </row>
    <row r="44" spans="1:8" ht="15.75" customHeight="1" x14ac:dyDescent="0.25">
      <c r="B44" s="2">
        <f>'Bon de commande'!G87</f>
        <v>0</v>
      </c>
      <c r="C44" s="82">
        <v>7</v>
      </c>
      <c r="D44" s="64">
        <v>0.15</v>
      </c>
      <c r="E44" s="64">
        <v>0.15</v>
      </c>
      <c r="F44" s="64">
        <v>0.25</v>
      </c>
      <c r="G44" s="64">
        <v>0.35</v>
      </c>
      <c r="H44" s="64">
        <v>0</v>
      </c>
    </row>
    <row r="45" spans="1:8" ht="15.75" customHeight="1" x14ac:dyDescent="0.25">
      <c r="B45" s="2">
        <f>'Bon de commande'!G88</f>
        <v>0</v>
      </c>
      <c r="C45" s="82">
        <v>8</v>
      </c>
      <c r="D45" s="64">
        <v>0.15</v>
      </c>
      <c r="E45" s="64">
        <v>0.15</v>
      </c>
      <c r="F45" s="64">
        <v>0.25</v>
      </c>
      <c r="G45" s="64">
        <v>0.35</v>
      </c>
      <c r="H45" s="64">
        <v>0</v>
      </c>
    </row>
    <row r="46" spans="1:8" ht="15.75" customHeight="1" x14ac:dyDescent="0.25">
      <c r="B46" s="2">
        <f>'Bon de commande'!G89</f>
        <v>0</v>
      </c>
      <c r="C46" s="82">
        <v>9</v>
      </c>
      <c r="D46" s="64">
        <v>0.15</v>
      </c>
      <c r="E46" s="64">
        <v>0.15</v>
      </c>
      <c r="F46" s="64">
        <v>0.25</v>
      </c>
      <c r="G46" s="64">
        <v>0.35</v>
      </c>
      <c r="H46" s="64">
        <v>0</v>
      </c>
    </row>
    <row r="47" spans="1:8" ht="15.75" customHeight="1" x14ac:dyDescent="0.25">
      <c r="B47" s="2">
        <f>'Bon de commande'!G90</f>
        <v>0</v>
      </c>
      <c r="C47" s="82">
        <v>10</v>
      </c>
      <c r="D47" s="64">
        <v>0.15</v>
      </c>
      <c r="E47" s="64">
        <v>0.15</v>
      </c>
      <c r="F47" s="64">
        <v>0.25</v>
      </c>
      <c r="G47" s="64">
        <v>0.35</v>
      </c>
      <c r="H47" s="64">
        <v>0</v>
      </c>
    </row>
    <row r="49" spans="1:1" ht="15.75" customHeight="1" x14ac:dyDescent="0.25">
      <c r="A49" s="65"/>
    </row>
  </sheetData>
  <sheetProtection algorithmName="SHA-512" hashValue="qqyhMt5GqpPE608QVFPWG4S36EiDhIJH+97AojcpgWboxdWUenl/XwAhXR0X3GwFszVq9cvhWwuWam+etZI5Jw==" saltValue="4dwJGFOTpEQYDqhqCme5Ng==" spinCount="100000" sheet="1" selectLockedCells="1"/>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654BD-36FD-4D1B-A4BE-67062C5B5116}">
  <sheetPr>
    <tabColor theme="7" tint="0.59999389629810485"/>
  </sheetPr>
  <dimension ref="A1:AZ137"/>
  <sheetViews>
    <sheetView showGridLines="0" workbookViewId="0"/>
  </sheetViews>
  <sheetFormatPr baseColWidth="10" defaultRowHeight="15" x14ac:dyDescent="0.25"/>
  <cols>
    <col min="2" max="2" width="4.7109375" customWidth="1"/>
    <col min="3" max="14" width="3.42578125" customWidth="1"/>
    <col min="15" max="17" width="3.5703125" style="1" customWidth="1"/>
    <col min="18" max="39" width="3.42578125" customWidth="1"/>
    <col min="40" max="41" width="3.42578125" style="178" customWidth="1"/>
    <col min="42" max="42" width="4.5703125" style="178" customWidth="1"/>
    <col min="43" max="43" width="4.7109375" customWidth="1"/>
    <col min="44" max="44" width="11.42578125" style="301"/>
    <col min="45" max="52" width="11.28515625" customWidth="1"/>
  </cols>
  <sheetData>
    <row r="1" spans="1:52" x14ac:dyDescent="0.25">
      <c r="A1" s="200"/>
      <c r="B1" s="667">
        <f ca="1">TODAY()</f>
        <v>45973</v>
      </c>
      <c r="C1" s="668"/>
      <c r="D1" s="668"/>
      <c r="E1" s="668"/>
      <c r="F1" s="668"/>
      <c r="G1" s="1"/>
      <c r="H1" s="1"/>
      <c r="I1" s="1"/>
      <c r="J1" s="1"/>
      <c r="K1" s="1"/>
      <c r="L1" s="1"/>
      <c r="M1" s="1"/>
      <c r="N1" s="1"/>
      <c r="R1" s="1"/>
      <c r="S1" s="1"/>
      <c r="T1" s="1"/>
      <c r="U1" s="1"/>
      <c r="V1" s="1"/>
      <c r="W1" s="1"/>
      <c r="X1" s="1"/>
      <c r="Y1" s="1"/>
      <c r="Z1" s="1"/>
      <c r="AA1" s="1"/>
      <c r="AB1" s="1"/>
      <c r="AC1" s="1"/>
      <c r="AD1" s="1"/>
      <c r="AE1" s="1"/>
      <c r="AF1" s="1"/>
      <c r="AG1" s="1"/>
      <c r="AH1" s="1"/>
      <c r="AI1" s="1"/>
      <c r="AJ1" s="1"/>
      <c r="AK1" s="1"/>
      <c r="AL1" s="1"/>
      <c r="AM1" s="1"/>
      <c r="AN1" s="172"/>
      <c r="AO1" s="172"/>
      <c r="AP1" s="172"/>
      <c r="AQ1" s="1"/>
      <c r="AR1" s="173"/>
    </row>
    <row r="2" spans="1:52" ht="72.75" customHeight="1" x14ac:dyDescent="0.25">
      <c r="A2" s="1"/>
      <c r="B2" s="745" t="str">
        <f>IF(AND('Formulaire unique'!AA63="oui",'Jeudi de financement - Asso'!AL200="oui"),"","Vous devez tout d'abord remplir le formulaire Jeudi de financement - Asso avant de passer une commande d'alcool")</f>
        <v>Vous devez tout d'abord remplir le formulaire Jeudi de financement - Asso avant de passer une commande d'alcool</v>
      </c>
      <c r="C2" s="745"/>
      <c r="D2" s="745"/>
      <c r="E2" s="745"/>
      <c r="F2" s="745"/>
      <c r="G2" s="745"/>
      <c r="H2" s="745"/>
      <c r="I2" s="745"/>
      <c r="J2" s="745"/>
      <c r="K2" s="745"/>
      <c r="L2" s="745"/>
      <c r="M2" s="745"/>
      <c r="N2" s="745"/>
      <c r="O2" s="745"/>
      <c r="P2" s="745"/>
      <c r="Q2" s="745"/>
      <c r="R2" s="745"/>
      <c r="S2" s="745"/>
      <c r="T2" s="745"/>
      <c r="U2" s="745"/>
      <c r="V2" s="745"/>
      <c r="W2" s="745"/>
      <c r="X2" s="745"/>
      <c r="Y2" s="745"/>
      <c r="Z2" s="745"/>
      <c r="AA2" s="745"/>
      <c r="AB2" s="745"/>
      <c r="AC2" s="745"/>
      <c r="AD2" s="745"/>
      <c r="AE2" s="745"/>
      <c r="AF2" s="745"/>
      <c r="AG2" s="745"/>
      <c r="AH2" s="745"/>
      <c r="AI2" s="745"/>
      <c r="AJ2" s="745"/>
      <c r="AK2" s="745"/>
      <c r="AL2" s="745"/>
      <c r="AM2" s="745"/>
      <c r="AN2" s="745"/>
      <c r="AO2" s="745"/>
      <c r="AP2" s="745"/>
      <c r="AQ2" s="745"/>
      <c r="AR2" s="173"/>
    </row>
    <row r="3" spans="1:52" ht="39" x14ac:dyDescent="0.25">
      <c r="A3" s="1"/>
      <c r="B3" s="2"/>
      <c r="C3" s="2"/>
      <c r="D3" s="2"/>
      <c r="E3" s="2"/>
      <c r="F3" s="2"/>
      <c r="G3" s="2"/>
      <c r="H3" s="2"/>
      <c r="I3" s="2"/>
      <c r="J3" s="2"/>
      <c r="K3" s="2"/>
      <c r="L3" s="2"/>
      <c r="M3" s="2"/>
      <c r="N3" s="2"/>
      <c r="O3" s="2"/>
      <c r="P3" s="2"/>
      <c r="Q3" s="541" t="s">
        <v>110</v>
      </c>
      <c r="R3" s="541"/>
      <c r="S3" s="541"/>
      <c r="T3" s="541"/>
      <c r="U3" s="541"/>
      <c r="V3" s="541"/>
      <c r="W3" s="541"/>
      <c r="X3" s="541"/>
      <c r="Y3" s="541"/>
      <c r="Z3" s="541"/>
      <c r="AA3" s="541"/>
      <c r="AB3" s="541"/>
      <c r="AC3" s="541"/>
      <c r="AD3" s="541"/>
      <c r="AE3" s="541"/>
      <c r="AF3" s="541"/>
      <c r="AG3" s="541"/>
      <c r="AH3" s="541"/>
      <c r="AI3" s="541"/>
      <c r="AJ3" s="541"/>
      <c r="AK3" s="541"/>
      <c r="AL3" s="541"/>
      <c r="AM3" s="541"/>
      <c r="AN3" s="541"/>
      <c r="AO3" s="541"/>
      <c r="AP3" s="541"/>
      <c r="AQ3" s="541"/>
      <c r="AR3" s="173"/>
    </row>
    <row r="4" spans="1:52" ht="39" customHeight="1" x14ac:dyDescent="0.25">
      <c r="A4" s="1"/>
      <c r="B4" s="2"/>
      <c r="C4" s="2"/>
      <c r="D4" s="2"/>
      <c r="E4" s="2"/>
      <c r="F4" s="2"/>
      <c r="G4" s="2"/>
      <c r="H4" s="2"/>
      <c r="I4" s="2"/>
      <c r="J4" s="2"/>
      <c r="K4" s="2"/>
      <c r="L4" s="2"/>
      <c r="M4" s="2"/>
      <c r="N4" s="2"/>
      <c r="O4" s="2"/>
      <c r="P4" s="2"/>
      <c r="Q4" s="683" t="s">
        <v>332</v>
      </c>
      <c r="R4" s="683"/>
      <c r="S4" s="683"/>
      <c r="T4" s="683"/>
      <c r="U4" s="683"/>
      <c r="V4" s="683"/>
      <c r="W4" s="683"/>
      <c r="X4" s="683"/>
      <c r="Y4" s="683"/>
      <c r="Z4" s="683"/>
      <c r="AA4" s="683"/>
      <c r="AB4" s="683"/>
      <c r="AC4" s="683"/>
      <c r="AD4" s="683"/>
      <c r="AE4" s="683"/>
      <c r="AF4" s="683"/>
      <c r="AG4" s="683"/>
      <c r="AH4" s="683"/>
      <c r="AI4" s="683"/>
      <c r="AJ4" s="683"/>
      <c r="AK4" s="683"/>
      <c r="AL4" s="683"/>
      <c r="AM4" s="683"/>
      <c r="AN4" s="683"/>
      <c r="AO4" s="683"/>
      <c r="AP4" s="683"/>
      <c r="AQ4" s="683"/>
      <c r="AR4" s="173"/>
    </row>
    <row r="5" spans="1:52" x14ac:dyDescent="0.25">
      <c r="A5" s="1"/>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173"/>
      <c r="AO5" s="173"/>
      <c r="AP5" s="173"/>
      <c r="AQ5" s="2"/>
      <c r="AR5" s="173"/>
    </row>
    <row r="6" spans="1:52" ht="23.25" x14ac:dyDescent="0.25">
      <c r="A6" s="1"/>
      <c r="B6" s="543" t="s">
        <v>112</v>
      </c>
      <c r="C6" s="543"/>
      <c r="D6" s="543"/>
      <c r="E6" s="543"/>
      <c r="F6" s="543"/>
      <c r="G6" s="543"/>
      <c r="H6" s="543"/>
      <c r="I6" s="543"/>
      <c r="J6" s="543"/>
      <c r="K6" s="543"/>
      <c r="L6" s="543"/>
      <c r="M6" s="543"/>
      <c r="N6" s="543"/>
      <c r="O6" s="543"/>
      <c r="P6" s="543"/>
      <c r="Q6" s="543"/>
      <c r="R6" s="543"/>
      <c r="S6" s="543"/>
      <c r="T6" s="543"/>
      <c r="U6" s="543"/>
      <c r="V6" s="543"/>
      <c r="W6" s="543"/>
      <c r="X6" s="543"/>
      <c r="Y6" s="543"/>
      <c r="Z6" s="543"/>
      <c r="AA6" s="543"/>
      <c r="AB6" s="543"/>
      <c r="AC6" s="543"/>
      <c r="AD6" s="543"/>
      <c r="AE6" s="543"/>
      <c r="AF6" s="543"/>
      <c r="AG6" s="543"/>
      <c r="AH6" s="543"/>
      <c r="AI6" s="543"/>
      <c r="AJ6" s="544" t="s">
        <v>63</v>
      </c>
      <c r="AK6" s="544"/>
      <c r="AL6" s="544"/>
      <c r="AM6" s="544"/>
      <c r="AN6" s="544"/>
      <c r="AO6" s="544"/>
      <c r="AP6" s="174"/>
      <c r="AQ6" s="5"/>
      <c r="AR6" s="173"/>
    </row>
    <row r="7" spans="1:52" ht="15.75" x14ac:dyDescent="0.25">
      <c r="A7" s="76"/>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174"/>
      <c r="AO7" s="174"/>
      <c r="AP7" s="174"/>
      <c r="AQ7" s="5"/>
      <c r="AR7" s="174"/>
    </row>
    <row r="8" spans="1:52" ht="18.75" x14ac:dyDescent="0.25">
      <c r="A8" s="76"/>
      <c r="B8" s="5"/>
      <c r="C8" s="546" t="s">
        <v>538</v>
      </c>
      <c r="D8" s="546"/>
      <c r="E8" s="546"/>
      <c r="F8" s="546"/>
      <c r="G8" s="546"/>
      <c r="H8" s="546"/>
      <c r="I8" s="546"/>
      <c r="J8" s="546"/>
      <c r="K8" s="546"/>
      <c r="L8" s="546"/>
      <c r="M8" s="546"/>
      <c r="N8" s="546"/>
      <c r="O8" s="546"/>
      <c r="P8" s="546"/>
      <c r="Q8" s="546"/>
      <c r="R8" s="546"/>
      <c r="S8" s="546"/>
      <c r="T8" s="546"/>
      <c r="U8" s="546"/>
      <c r="V8" s="546"/>
      <c r="W8" s="546"/>
      <c r="X8" s="546"/>
      <c r="Y8" s="546"/>
      <c r="Z8" s="546"/>
      <c r="AA8" s="546"/>
      <c r="AB8" s="546"/>
      <c r="AC8" s="546"/>
      <c r="AD8" s="546"/>
      <c r="AE8" s="546"/>
      <c r="AF8" s="546"/>
      <c r="AG8" s="546"/>
      <c r="AH8" s="546"/>
      <c r="AI8" s="546"/>
      <c r="AJ8" s="546"/>
      <c r="AK8" s="546"/>
      <c r="AL8" s="546"/>
      <c r="AM8" s="546"/>
      <c r="AN8" s="546"/>
      <c r="AO8" s="546"/>
      <c r="AP8" s="546"/>
      <c r="AQ8" s="5"/>
      <c r="AR8" s="174"/>
    </row>
    <row r="9" spans="1:52" ht="15.75" x14ac:dyDescent="0.25">
      <c r="A9" s="76"/>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174"/>
      <c r="AO9" s="174"/>
      <c r="AP9" s="174"/>
      <c r="AQ9" s="5"/>
      <c r="AR9" s="174"/>
    </row>
    <row r="10" spans="1:52" ht="15.75" customHeight="1" x14ac:dyDescent="0.25">
      <c r="A10" s="76"/>
      <c r="B10" s="8"/>
      <c r="C10" s="529"/>
      <c r="D10" s="529"/>
      <c r="E10" s="529"/>
      <c r="F10" s="529"/>
      <c r="G10" s="529"/>
      <c r="H10" s="529"/>
      <c r="I10" s="529"/>
      <c r="J10" s="529"/>
      <c r="K10" s="529"/>
      <c r="L10" s="529"/>
      <c r="M10" s="529"/>
      <c r="N10" s="529"/>
      <c r="O10" s="529"/>
      <c r="P10" s="529"/>
      <c r="Q10" s="529"/>
      <c r="R10" s="682"/>
      <c r="S10" s="682"/>
      <c r="T10" s="682"/>
      <c r="U10" s="682"/>
      <c r="V10" s="682"/>
      <c r="W10" s="682"/>
      <c r="X10" s="682"/>
      <c r="Y10" s="682"/>
      <c r="Z10" s="682"/>
      <c r="AA10" s="682"/>
      <c r="AB10" s="682"/>
      <c r="AC10" s="682"/>
      <c r="AD10" s="682"/>
      <c r="AE10" s="682"/>
      <c r="AF10" s="682"/>
      <c r="AG10" s="8"/>
      <c r="AH10" s="8"/>
      <c r="AI10" s="8"/>
      <c r="AJ10" s="8"/>
      <c r="AK10" s="8"/>
      <c r="AL10" s="8"/>
      <c r="AM10" s="8"/>
      <c r="AN10" s="175"/>
      <c r="AO10" s="175"/>
      <c r="AP10" s="175"/>
      <c r="AQ10" s="8"/>
      <c r="AR10" s="174"/>
      <c r="AS10" s="157"/>
      <c r="AT10" s="158"/>
      <c r="AU10" s="158"/>
      <c r="AV10" s="701"/>
      <c r="AW10" s="701"/>
      <c r="AX10" s="701"/>
      <c r="AY10" s="701"/>
      <c r="AZ10" s="701"/>
    </row>
    <row r="11" spans="1:52" ht="15.75" customHeight="1" x14ac:dyDescent="0.25">
      <c r="A11" s="76"/>
      <c r="B11" s="8"/>
      <c r="C11" s="458" t="s">
        <v>401</v>
      </c>
      <c r="D11" s="458"/>
      <c r="E11" s="458"/>
      <c r="F11" s="458"/>
      <c r="G11" s="529" t="str">
        <f>IF('Formulaire unique'!T35="","",'Formulaire unique'!T35)</f>
        <v/>
      </c>
      <c r="H11" s="529"/>
      <c r="I11" s="529"/>
      <c r="J11" s="529"/>
      <c r="K11" s="529"/>
      <c r="L11" s="529"/>
      <c r="M11" s="529"/>
      <c r="N11" s="529"/>
      <c r="O11" s="529"/>
      <c r="P11" s="529"/>
      <c r="Q11" s="529"/>
      <c r="R11" s="529"/>
      <c r="S11" s="529"/>
      <c r="T11" s="529"/>
      <c r="U11" s="529"/>
      <c r="V11" s="529"/>
      <c r="W11" s="529"/>
      <c r="X11" s="529"/>
      <c r="Y11" s="529"/>
      <c r="Z11" s="529"/>
      <c r="AA11" s="529"/>
      <c r="AB11" s="529"/>
      <c r="AC11" s="529"/>
      <c r="AD11" s="529"/>
      <c r="AE11" s="529"/>
      <c r="AF11" s="529"/>
      <c r="AG11" s="529"/>
      <c r="AH11" s="529"/>
      <c r="AI11" s="529"/>
      <c r="AJ11" s="529"/>
      <c r="AK11" s="529"/>
      <c r="AL11" s="529"/>
      <c r="AM11" s="529"/>
      <c r="AN11" s="529"/>
      <c r="AO11" s="529"/>
      <c r="AP11" s="529"/>
      <c r="AQ11" s="8"/>
      <c r="AR11" s="174"/>
      <c r="AS11" s="158"/>
      <c r="AT11" s="158"/>
      <c r="AU11" s="158"/>
      <c r="AV11" s="158"/>
      <c r="AW11" s="158"/>
      <c r="AX11" s="158"/>
      <c r="AY11" s="158"/>
      <c r="AZ11" s="158"/>
    </row>
    <row r="12" spans="1:52" ht="15.75" customHeight="1" x14ac:dyDescent="0.25">
      <c r="A12" s="76"/>
      <c r="B12" s="8"/>
      <c r="C12" s="458" t="s">
        <v>121</v>
      </c>
      <c r="D12" s="458"/>
      <c r="E12" s="704" t="str">
        <f>'Gestion du temps'!F5</f>
        <v/>
      </c>
      <c r="F12" s="704"/>
      <c r="G12" s="704"/>
      <c r="H12" s="704"/>
      <c r="I12" s="704"/>
      <c r="J12" s="704"/>
      <c r="K12" s="704"/>
      <c r="L12" s="704"/>
      <c r="M12" s="704"/>
      <c r="N12" s="704"/>
      <c r="O12" s="704"/>
      <c r="P12" s="704"/>
      <c r="Q12" s="704"/>
      <c r="R12" s="704"/>
      <c r="S12" s="704"/>
      <c r="T12" s="704"/>
      <c r="U12" s="704"/>
      <c r="V12" s="704"/>
      <c r="W12" s="704"/>
      <c r="X12" s="704"/>
      <c r="Y12" s="704"/>
      <c r="Z12" s="704"/>
      <c r="AA12" s="704"/>
      <c r="AB12" s="704"/>
      <c r="AC12" s="704"/>
      <c r="AD12" s="704"/>
      <c r="AE12" s="704"/>
      <c r="AF12" s="704"/>
      <c r="AG12" s="704"/>
      <c r="AH12" s="704"/>
      <c r="AI12" s="704"/>
      <c r="AJ12" s="704"/>
      <c r="AK12" s="704"/>
      <c r="AL12" s="704"/>
      <c r="AM12" s="704"/>
      <c r="AN12" s="704"/>
      <c r="AO12" s="704"/>
      <c r="AP12" s="704"/>
      <c r="AQ12" s="8"/>
      <c r="AR12" s="174"/>
      <c r="AS12" s="158"/>
      <c r="AT12" s="158"/>
      <c r="AU12" s="159"/>
      <c r="AV12" s="159"/>
      <c r="AW12" s="159"/>
      <c r="AX12" s="159"/>
      <c r="AY12" s="159"/>
      <c r="AZ12" s="159"/>
    </row>
    <row r="13" spans="1:52" ht="15.75" customHeight="1" x14ac:dyDescent="0.25">
      <c r="A13" s="76"/>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179"/>
      <c r="AO13" s="179"/>
      <c r="AP13" s="179"/>
      <c r="AQ13" s="9"/>
      <c r="AR13" s="174"/>
      <c r="AS13" s="163"/>
      <c r="AT13" s="158"/>
      <c r="AU13" s="158"/>
      <c r="AV13" s="158"/>
      <c r="AW13" s="158"/>
      <c r="AX13" s="158"/>
      <c r="AY13" s="158"/>
      <c r="AZ13" s="158"/>
    </row>
    <row r="14" spans="1:52" ht="21" customHeight="1" x14ac:dyDescent="0.25">
      <c r="A14" s="76"/>
      <c r="B14" s="9"/>
      <c r="C14" s="681" t="s">
        <v>528</v>
      </c>
      <c r="D14" s="681"/>
      <c r="E14" s="681"/>
      <c r="F14" s="681"/>
      <c r="G14" s="681"/>
      <c r="H14" s="681"/>
      <c r="I14" s="681"/>
      <c r="J14" s="681"/>
      <c r="K14" s="681"/>
      <c r="L14" s="681"/>
      <c r="M14" s="681"/>
      <c r="N14" s="681"/>
      <c r="O14" s="681"/>
      <c r="P14" s="681"/>
      <c r="Q14" s="681"/>
      <c r="R14" s="681"/>
      <c r="S14" s="681"/>
      <c r="T14" s="681"/>
      <c r="U14" s="681"/>
      <c r="V14" s="681"/>
      <c r="W14" s="681"/>
      <c r="X14" s="681"/>
      <c r="Y14" s="681"/>
      <c r="Z14" s="681"/>
      <c r="AA14" s="681"/>
      <c r="AB14" s="681"/>
      <c r="AC14" s="681"/>
      <c r="AD14" s="681"/>
      <c r="AE14" s="681"/>
      <c r="AF14" s="681"/>
      <c r="AG14" s="681"/>
      <c r="AH14" s="681"/>
      <c r="AI14" s="681"/>
      <c r="AJ14" s="681"/>
      <c r="AK14" s="681"/>
      <c r="AL14" s="681"/>
      <c r="AM14" s="681"/>
      <c r="AN14" s="681"/>
      <c r="AO14" s="681"/>
      <c r="AP14" s="681"/>
      <c r="AQ14" s="9"/>
      <c r="AR14" s="174"/>
      <c r="AS14" s="163"/>
      <c r="AT14" s="158"/>
      <c r="AU14" s="158"/>
      <c r="AV14" s="158"/>
      <c r="AW14" s="158"/>
      <c r="AX14" s="158"/>
      <c r="AY14" s="158"/>
      <c r="AZ14" s="158"/>
    </row>
    <row r="15" spans="1:52" s="16" customFormat="1" ht="15.75" customHeight="1" x14ac:dyDescent="0.25">
      <c r="A15" s="156"/>
      <c r="B15" s="188"/>
      <c r="C15" s="378" t="s">
        <v>402</v>
      </c>
      <c r="D15" s="378"/>
      <c r="E15" s="378"/>
      <c r="F15" s="378"/>
      <c r="G15" s="378"/>
      <c r="H15" s="378"/>
      <c r="I15" s="378"/>
      <c r="J15" s="378"/>
      <c r="K15" s="378"/>
      <c r="L15" s="378"/>
      <c r="M15" s="378"/>
      <c r="N15" s="378"/>
      <c r="O15" s="378" t="s">
        <v>12</v>
      </c>
      <c r="P15" s="378"/>
      <c r="Q15" s="378"/>
      <c r="R15" s="413" t="s">
        <v>510</v>
      </c>
      <c r="S15" s="413"/>
      <c r="T15" s="413"/>
      <c r="U15" s="413"/>
      <c r="V15" s="413"/>
      <c r="W15" s="413" t="s">
        <v>403</v>
      </c>
      <c r="X15" s="413"/>
      <c r="Y15" s="413"/>
      <c r="Z15" s="413"/>
      <c r="AA15" s="413"/>
      <c r="AB15" s="413" t="s">
        <v>404</v>
      </c>
      <c r="AC15" s="413"/>
      <c r="AD15" s="413"/>
      <c r="AE15" s="413"/>
      <c r="AF15" s="413"/>
      <c r="AG15" s="413" t="s">
        <v>333</v>
      </c>
      <c r="AH15" s="413"/>
      <c r="AI15" s="413"/>
      <c r="AJ15" s="413"/>
      <c r="AK15" s="413" t="s">
        <v>17</v>
      </c>
      <c r="AL15" s="413"/>
      <c r="AM15" s="413"/>
      <c r="AN15" s="706" t="s">
        <v>274</v>
      </c>
      <c r="AO15" s="706"/>
      <c r="AP15" s="706"/>
      <c r="AQ15" s="188"/>
      <c r="AR15" s="298"/>
      <c r="AS15" s="160"/>
      <c r="AT15" s="160"/>
      <c r="AU15" s="158"/>
      <c r="AV15" s="158"/>
      <c r="AW15" s="50"/>
      <c r="AX15" s="161"/>
      <c r="AY15" s="161"/>
      <c r="AZ15" s="162"/>
    </row>
    <row r="16" spans="1:52" ht="15.75" customHeight="1" x14ac:dyDescent="0.25">
      <c r="A16" s="76"/>
      <c r="B16" s="9"/>
      <c r="C16" s="708"/>
      <c r="D16" s="708"/>
      <c r="E16" s="708"/>
      <c r="F16" s="708"/>
      <c r="G16" s="708"/>
      <c r="H16" s="708"/>
      <c r="I16" s="708"/>
      <c r="J16" s="708"/>
      <c r="K16" s="708"/>
      <c r="L16" s="708"/>
      <c r="M16" s="708"/>
      <c r="N16" s="708"/>
      <c r="O16" s="708"/>
      <c r="P16" s="708"/>
      <c r="Q16" s="708"/>
      <c r="R16" s="705"/>
      <c r="S16" s="705"/>
      <c r="T16" s="705"/>
      <c r="U16" s="705"/>
      <c r="V16" s="705"/>
      <c r="W16" s="705"/>
      <c r="X16" s="705"/>
      <c r="Y16" s="705"/>
      <c r="Z16" s="705"/>
      <c r="AA16" s="705"/>
      <c r="AB16" s="705"/>
      <c r="AC16" s="705"/>
      <c r="AD16" s="705"/>
      <c r="AE16" s="705"/>
      <c r="AF16" s="705"/>
      <c r="AG16" s="705"/>
      <c r="AH16" s="705"/>
      <c r="AI16" s="705"/>
      <c r="AJ16" s="705"/>
      <c r="AK16" s="705"/>
      <c r="AL16" s="705"/>
      <c r="AM16" s="705"/>
      <c r="AN16" s="707"/>
      <c r="AO16" s="707"/>
      <c r="AP16" s="707"/>
      <c r="AQ16" s="9"/>
      <c r="AR16" s="174"/>
      <c r="AS16" s="160"/>
      <c r="AT16" s="160"/>
      <c r="AU16" s="158"/>
      <c r="AV16" s="158"/>
      <c r="AW16" s="50"/>
      <c r="AX16" s="161"/>
      <c r="AY16" s="161"/>
      <c r="AZ16" s="162"/>
    </row>
    <row r="17" spans="1:52" ht="19.5" customHeight="1" x14ac:dyDescent="0.25">
      <c r="A17" s="76"/>
      <c r="B17" s="9"/>
      <c r="C17" s="686" t="s">
        <v>334</v>
      </c>
      <c r="D17" s="686"/>
      <c r="E17" s="686"/>
      <c r="F17" s="686"/>
      <c r="G17" s="686"/>
      <c r="H17" s="686"/>
      <c r="I17" s="686"/>
      <c r="J17" s="686"/>
      <c r="K17" s="686"/>
      <c r="L17" s="686"/>
      <c r="M17" s="686"/>
      <c r="N17" s="689"/>
      <c r="O17" s="412"/>
      <c r="P17" s="412"/>
      <c r="Q17" s="412"/>
      <c r="R17" s="412"/>
      <c r="S17" s="412"/>
      <c r="T17" s="412"/>
      <c r="U17" s="412"/>
      <c r="V17" s="412"/>
      <c r="W17" s="684"/>
      <c r="X17" s="684"/>
      <c r="Y17" s="684"/>
      <c r="Z17" s="684"/>
      <c r="AA17" s="684"/>
      <c r="AB17" s="684"/>
      <c r="AC17" s="684"/>
      <c r="AD17" s="684"/>
      <c r="AE17" s="684"/>
      <c r="AF17" s="684"/>
      <c r="AG17" s="412"/>
      <c r="AH17" s="412"/>
      <c r="AI17" s="412"/>
      <c r="AJ17" s="412"/>
      <c r="AK17" s="412"/>
      <c r="AL17" s="412"/>
      <c r="AM17" s="412"/>
      <c r="AN17" s="640"/>
      <c r="AO17" s="640"/>
      <c r="AP17" s="685"/>
      <c r="AQ17" s="9"/>
      <c r="AR17" s="174"/>
      <c r="AS17" s="160"/>
      <c r="AT17" s="160"/>
      <c r="AU17" s="158"/>
      <c r="AV17" s="158"/>
      <c r="AW17" s="50"/>
      <c r="AX17" s="161"/>
      <c r="AY17" s="161"/>
      <c r="AZ17" s="162"/>
    </row>
    <row r="18" spans="1:52" ht="15.75" customHeight="1" x14ac:dyDescent="0.25">
      <c r="A18" s="76"/>
      <c r="B18" s="9"/>
      <c r="C18" s="703" t="s">
        <v>335</v>
      </c>
      <c r="D18" s="703"/>
      <c r="E18" s="703"/>
      <c r="F18" s="703"/>
      <c r="G18" s="703"/>
      <c r="H18" s="703"/>
      <c r="I18" s="703"/>
      <c r="J18" s="703"/>
      <c r="K18" s="703"/>
      <c r="L18" s="703"/>
      <c r="M18" s="703"/>
      <c r="N18" s="703"/>
      <c r="O18" s="719" t="s">
        <v>336</v>
      </c>
      <c r="P18" s="719"/>
      <c r="Q18" s="719"/>
      <c r="R18" s="721"/>
      <c r="S18" s="721"/>
      <c r="T18" s="721"/>
      <c r="U18" s="721"/>
      <c r="V18" s="721"/>
      <c r="W18" s="722"/>
      <c r="X18" s="722"/>
      <c r="Y18" s="722"/>
      <c r="Z18" s="722"/>
      <c r="AA18" s="722"/>
      <c r="AB18" s="722"/>
      <c r="AC18" s="722"/>
      <c r="AD18" s="722"/>
      <c r="AE18" s="722"/>
      <c r="AF18" s="722"/>
      <c r="AG18" s="697">
        <f>R18+W18-AB18</f>
        <v>0</v>
      </c>
      <c r="AH18" s="697"/>
      <c r="AI18" s="697"/>
      <c r="AJ18" s="697"/>
      <c r="AK18" s="723">
        <v>36</v>
      </c>
      <c r="AL18" s="723"/>
      <c r="AM18" s="723"/>
      <c r="AN18" s="694">
        <f>AG18*AK18</f>
        <v>0</v>
      </c>
      <c r="AO18" s="694"/>
      <c r="AP18" s="694"/>
      <c r="AQ18" s="9"/>
      <c r="AR18" s="174"/>
      <c r="AS18" s="160"/>
      <c r="AT18" s="160"/>
      <c r="AU18" s="158"/>
      <c r="AV18" s="158"/>
      <c r="AW18" s="50"/>
      <c r="AX18" s="161"/>
      <c r="AY18" s="161"/>
      <c r="AZ18" s="162"/>
    </row>
    <row r="19" spans="1:52" ht="15.75" customHeight="1" x14ac:dyDescent="0.25">
      <c r="A19" s="76"/>
      <c r="B19" s="9"/>
      <c r="C19" s="702" t="s">
        <v>612</v>
      </c>
      <c r="D19" s="702"/>
      <c r="E19" s="702"/>
      <c r="F19" s="702"/>
      <c r="G19" s="702"/>
      <c r="H19" s="702"/>
      <c r="I19" s="702"/>
      <c r="J19" s="702"/>
      <c r="K19" s="702"/>
      <c r="L19" s="702"/>
      <c r="M19" s="702"/>
      <c r="N19" s="702"/>
      <c r="O19" s="715" t="s">
        <v>339</v>
      </c>
      <c r="P19" s="715"/>
      <c r="Q19" s="715"/>
      <c r="R19" s="600"/>
      <c r="S19" s="600"/>
      <c r="T19" s="600"/>
      <c r="U19" s="600"/>
      <c r="V19" s="600"/>
      <c r="W19" s="724"/>
      <c r="X19" s="724"/>
      <c r="Y19" s="724"/>
      <c r="Z19" s="724"/>
      <c r="AA19" s="724"/>
      <c r="AB19" s="724"/>
      <c r="AC19" s="724"/>
      <c r="AD19" s="724"/>
      <c r="AE19" s="724"/>
      <c r="AF19" s="724"/>
      <c r="AG19" s="530">
        <f t="shared" ref="AG19:AG64" si="0">R19+W19-AB19</f>
        <v>0</v>
      </c>
      <c r="AH19" s="530"/>
      <c r="AI19" s="530"/>
      <c r="AJ19" s="530"/>
      <c r="AK19" s="725">
        <v>39</v>
      </c>
      <c r="AL19" s="725"/>
      <c r="AM19" s="725"/>
      <c r="AN19" s="598">
        <f t="shared" ref="AN19:AN64" si="1">AG19*AK19</f>
        <v>0</v>
      </c>
      <c r="AO19" s="598"/>
      <c r="AP19" s="598"/>
      <c r="AQ19" s="9"/>
      <c r="AR19" s="174"/>
      <c r="AS19" s="160"/>
      <c r="AT19" s="160"/>
      <c r="AU19" s="158"/>
      <c r="AV19" s="158"/>
      <c r="AW19" s="50"/>
      <c r="AX19" s="161"/>
      <c r="AY19" s="161"/>
      <c r="AZ19" s="162"/>
    </row>
    <row r="20" spans="1:52" ht="15.75" customHeight="1" x14ac:dyDescent="0.25">
      <c r="A20" s="76"/>
      <c r="B20" s="9"/>
      <c r="C20" s="702" t="s">
        <v>337</v>
      </c>
      <c r="D20" s="702"/>
      <c r="E20" s="702"/>
      <c r="F20" s="702"/>
      <c r="G20" s="702"/>
      <c r="H20" s="702"/>
      <c r="I20" s="702"/>
      <c r="J20" s="702"/>
      <c r="K20" s="702"/>
      <c r="L20" s="702"/>
      <c r="M20" s="702"/>
      <c r="N20" s="702"/>
      <c r="O20" s="715" t="s">
        <v>336</v>
      </c>
      <c r="P20" s="715"/>
      <c r="Q20" s="715"/>
      <c r="R20" s="600"/>
      <c r="S20" s="600"/>
      <c r="T20" s="600"/>
      <c r="U20" s="600"/>
      <c r="V20" s="600"/>
      <c r="W20" s="724"/>
      <c r="X20" s="724"/>
      <c r="Y20" s="724"/>
      <c r="Z20" s="724"/>
      <c r="AA20" s="724"/>
      <c r="AB20" s="724"/>
      <c r="AC20" s="724"/>
      <c r="AD20" s="724"/>
      <c r="AE20" s="724"/>
      <c r="AF20" s="724"/>
      <c r="AG20" s="530">
        <f t="shared" si="0"/>
        <v>0</v>
      </c>
      <c r="AH20" s="530"/>
      <c r="AI20" s="530"/>
      <c r="AJ20" s="530"/>
      <c r="AK20" s="725">
        <v>30</v>
      </c>
      <c r="AL20" s="725"/>
      <c r="AM20" s="725"/>
      <c r="AN20" s="598">
        <f t="shared" si="1"/>
        <v>0</v>
      </c>
      <c r="AO20" s="598"/>
      <c r="AP20" s="598"/>
      <c r="AQ20" s="9"/>
      <c r="AR20" s="174"/>
      <c r="AS20" s="160"/>
      <c r="AT20" s="160"/>
      <c r="AU20" s="158"/>
      <c r="AV20" s="158"/>
      <c r="AW20" s="50"/>
      <c r="AX20" s="161"/>
      <c r="AY20" s="161"/>
      <c r="AZ20" s="162"/>
    </row>
    <row r="21" spans="1:52" ht="15.75" customHeight="1" x14ac:dyDescent="0.25">
      <c r="A21" s="76"/>
      <c r="B21" s="9"/>
      <c r="C21" s="702" t="s">
        <v>338</v>
      </c>
      <c r="D21" s="702"/>
      <c r="E21" s="702"/>
      <c r="F21" s="702"/>
      <c r="G21" s="702"/>
      <c r="H21" s="702"/>
      <c r="I21" s="702"/>
      <c r="J21" s="702"/>
      <c r="K21" s="702"/>
      <c r="L21" s="702"/>
      <c r="M21" s="702"/>
      <c r="N21" s="702"/>
      <c r="O21" s="715" t="s">
        <v>339</v>
      </c>
      <c r="P21" s="715"/>
      <c r="Q21" s="715"/>
      <c r="R21" s="600"/>
      <c r="S21" s="600"/>
      <c r="T21" s="600"/>
      <c r="U21" s="600"/>
      <c r="V21" s="600"/>
      <c r="W21" s="724"/>
      <c r="X21" s="724"/>
      <c r="Y21" s="724"/>
      <c r="Z21" s="724"/>
      <c r="AA21" s="724"/>
      <c r="AB21" s="724"/>
      <c r="AC21" s="724"/>
      <c r="AD21" s="724"/>
      <c r="AE21" s="724"/>
      <c r="AF21" s="724"/>
      <c r="AG21" s="530">
        <f t="shared" si="0"/>
        <v>0</v>
      </c>
      <c r="AH21" s="530"/>
      <c r="AI21" s="530"/>
      <c r="AJ21" s="530"/>
      <c r="AK21" s="725">
        <v>41</v>
      </c>
      <c r="AL21" s="725"/>
      <c r="AM21" s="725"/>
      <c r="AN21" s="598">
        <f t="shared" si="1"/>
        <v>0</v>
      </c>
      <c r="AO21" s="598"/>
      <c r="AP21" s="598"/>
      <c r="AQ21" s="9"/>
      <c r="AR21" s="174"/>
      <c r="AS21" s="160"/>
      <c r="AT21" s="160"/>
      <c r="AU21" s="161"/>
      <c r="AV21" s="158"/>
      <c r="AW21" s="158"/>
      <c r="AX21" s="161"/>
      <c r="AY21" s="161"/>
      <c r="AZ21" s="162"/>
    </row>
    <row r="22" spans="1:52" ht="15.75" customHeight="1" x14ac:dyDescent="0.25">
      <c r="A22" s="76"/>
      <c r="B22" s="9"/>
      <c r="C22" s="702" t="s">
        <v>340</v>
      </c>
      <c r="D22" s="702"/>
      <c r="E22" s="702"/>
      <c r="F22" s="702"/>
      <c r="G22" s="702"/>
      <c r="H22" s="702"/>
      <c r="I22" s="702"/>
      <c r="J22" s="702"/>
      <c r="K22" s="702"/>
      <c r="L22" s="702"/>
      <c r="M22" s="702"/>
      <c r="N22" s="702"/>
      <c r="O22" s="715" t="s">
        <v>339</v>
      </c>
      <c r="P22" s="715"/>
      <c r="Q22" s="715"/>
      <c r="R22" s="600"/>
      <c r="S22" s="600"/>
      <c r="T22" s="600"/>
      <c r="U22" s="600"/>
      <c r="V22" s="600"/>
      <c r="W22" s="724"/>
      <c r="X22" s="724"/>
      <c r="Y22" s="724"/>
      <c r="Z22" s="724"/>
      <c r="AA22" s="724"/>
      <c r="AB22" s="724"/>
      <c r="AC22" s="724"/>
      <c r="AD22" s="724"/>
      <c r="AE22" s="724"/>
      <c r="AF22" s="724"/>
      <c r="AG22" s="530">
        <f t="shared" si="0"/>
        <v>0</v>
      </c>
      <c r="AH22" s="530"/>
      <c r="AI22" s="530"/>
      <c r="AJ22" s="530"/>
      <c r="AK22" s="725">
        <v>47</v>
      </c>
      <c r="AL22" s="725"/>
      <c r="AM22" s="725"/>
      <c r="AN22" s="598">
        <f t="shared" si="1"/>
        <v>0</v>
      </c>
      <c r="AO22" s="598"/>
      <c r="AP22" s="598"/>
      <c r="AQ22" s="9"/>
      <c r="AR22" s="174"/>
      <c r="AS22" s="160"/>
      <c r="AT22" s="160"/>
      <c r="AU22" s="158"/>
      <c r="AV22" s="158"/>
      <c r="AW22" s="50"/>
      <c r="AX22" s="161"/>
      <c r="AY22" s="161"/>
      <c r="AZ22" s="162"/>
    </row>
    <row r="23" spans="1:52" ht="15.75" customHeight="1" x14ac:dyDescent="0.25">
      <c r="A23" s="76"/>
      <c r="B23" s="9"/>
      <c r="C23" s="702" t="s">
        <v>628</v>
      </c>
      <c r="D23" s="702"/>
      <c r="E23" s="702"/>
      <c r="F23" s="702"/>
      <c r="G23" s="702"/>
      <c r="H23" s="702"/>
      <c r="I23" s="702"/>
      <c r="J23" s="702"/>
      <c r="K23" s="702"/>
      <c r="L23" s="702"/>
      <c r="M23" s="702"/>
      <c r="N23" s="702"/>
      <c r="O23" s="715" t="s">
        <v>339</v>
      </c>
      <c r="P23" s="715"/>
      <c r="Q23" s="715"/>
      <c r="R23" s="600"/>
      <c r="S23" s="600"/>
      <c r="T23" s="600"/>
      <c r="U23" s="600"/>
      <c r="V23" s="600"/>
      <c r="W23" s="724"/>
      <c r="X23" s="724"/>
      <c r="Y23" s="724"/>
      <c r="Z23" s="724"/>
      <c r="AA23" s="724"/>
      <c r="AB23" s="724"/>
      <c r="AC23" s="724"/>
      <c r="AD23" s="724"/>
      <c r="AE23" s="724"/>
      <c r="AF23" s="724"/>
      <c r="AG23" s="530">
        <f t="shared" si="0"/>
        <v>0</v>
      </c>
      <c r="AH23" s="530"/>
      <c r="AI23" s="530"/>
      <c r="AJ23" s="530"/>
      <c r="AK23" s="725">
        <v>30</v>
      </c>
      <c r="AL23" s="725"/>
      <c r="AM23" s="725"/>
      <c r="AN23" s="598">
        <f t="shared" si="1"/>
        <v>0</v>
      </c>
      <c r="AO23" s="598"/>
      <c r="AP23" s="598"/>
      <c r="AQ23" s="9"/>
      <c r="AR23" s="174"/>
      <c r="AS23" s="160"/>
      <c r="AT23" s="160"/>
      <c r="AU23" s="158"/>
      <c r="AV23" s="158"/>
      <c r="AW23" s="50"/>
      <c r="AX23" s="161"/>
      <c r="AY23" s="161"/>
      <c r="AZ23" s="162"/>
    </row>
    <row r="24" spans="1:52" ht="15.75" customHeight="1" x14ac:dyDescent="0.25">
      <c r="A24" s="76"/>
      <c r="B24" s="9"/>
      <c r="C24" s="702" t="s">
        <v>341</v>
      </c>
      <c r="D24" s="702"/>
      <c r="E24" s="702"/>
      <c r="F24" s="702"/>
      <c r="G24" s="702"/>
      <c r="H24" s="702"/>
      <c r="I24" s="702"/>
      <c r="J24" s="702"/>
      <c r="K24" s="702"/>
      <c r="L24" s="702"/>
      <c r="M24" s="702"/>
      <c r="N24" s="702"/>
      <c r="O24" s="715" t="s">
        <v>342</v>
      </c>
      <c r="P24" s="715"/>
      <c r="Q24" s="715"/>
      <c r="R24" s="600"/>
      <c r="S24" s="600"/>
      <c r="T24" s="600"/>
      <c r="U24" s="600"/>
      <c r="V24" s="600"/>
      <c r="W24" s="724"/>
      <c r="X24" s="724"/>
      <c r="Y24" s="724"/>
      <c r="Z24" s="724"/>
      <c r="AA24" s="724"/>
      <c r="AB24" s="724"/>
      <c r="AC24" s="724"/>
      <c r="AD24" s="724"/>
      <c r="AE24" s="724"/>
      <c r="AF24" s="724"/>
      <c r="AG24" s="530">
        <f t="shared" si="0"/>
        <v>0</v>
      </c>
      <c r="AH24" s="530"/>
      <c r="AI24" s="530"/>
      <c r="AJ24" s="530"/>
      <c r="AK24" s="725">
        <v>43</v>
      </c>
      <c r="AL24" s="725"/>
      <c r="AM24" s="725"/>
      <c r="AN24" s="598">
        <f t="shared" si="1"/>
        <v>0</v>
      </c>
      <c r="AO24" s="598"/>
      <c r="AP24" s="598"/>
      <c r="AQ24" s="9"/>
      <c r="AR24" s="174"/>
      <c r="AS24" s="160"/>
      <c r="AT24" s="160"/>
      <c r="AU24" s="158"/>
      <c r="AV24" s="158"/>
      <c r="AW24" s="50"/>
      <c r="AX24" s="161"/>
      <c r="AY24" s="161"/>
      <c r="AZ24" s="162"/>
    </row>
    <row r="25" spans="1:52" ht="15.75" customHeight="1" x14ac:dyDescent="0.25">
      <c r="A25" s="76"/>
      <c r="B25" s="9"/>
      <c r="C25" s="702" t="s">
        <v>343</v>
      </c>
      <c r="D25" s="702"/>
      <c r="E25" s="702"/>
      <c r="F25" s="702"/>
      <c r="G25" s="702"/>
      <c r="H25" s="702"/>
      <c r="I25" s="702"/>
      <c r="J25" s="702"/>
      <c r="K25" s="702"/>
      <c r="L25" s="702"/>
      <c r="M25" s="702"/>
      <c r="N25" s="702"/>
      <c r="O25" s="715" t="s">
        <v>336</v>
      </c>
      <c r="P25" s="715"/>
      <c r="Q25" s="715"/>
      <c r="R25" s="600"/>
      <c r="S25" s="600"/>
      <c r="T25" s="600"/>
      <c r="U25" s="600"/>
      <c r="V25" s="600"/>
      <c r="W25" s="724"/>
      <c r="X25" s="724"/>
      <c r="Y25" s="724"/>
      <c r="Z25" s="724"/>
      <c r="AA25" s="724"/>
      <c r="AB25" s="724"/>
      <c r="AC25" s="724"/>
      <c r="AD25" s="724"/>
      <c r="AE25" s="724"/>
      <c r="AF25" s="724"/>
      <c r="AG25" s="530">
        <f t="shared" si="0"/>
        <v>0</v>
      </c>
      <c r="AH25" s="530"/>
      <c r="AI25" s="530"/>
      <c r="AJ25" s="530"/>
      <c r="AK25" s="725">
        <v>24</v>
      </c>
      <c r="AL25" s="725"/>
      <c r="AM25" s="725"/>
      <c r="AN25" s="598">
        <f t="shared" si="1"/>
        <v>0</v>
      </c>
      <c r="AO25" s="598"/>
      <c r="AP25" s="598"/>
      <c r="AQ25" s="9"/>
      <c r="AR25" s="174"/>
      <c r="AS25" s="160"/>
      <c r="AT25" s="160"/>
      <c r="AU25" s="158"/>
      <c r="AV25" s="158"/>
      <c r="AW25" s="50"/>
      <c r="AX25" s="161"/>
      <c r="AY25" s="161"/>
      <c r="AZ25" s="162"/>
    </row>
    <row r="26" spans="1:52" ht="15.75" customHeight="1" x14ac:dyDescent="0.25">
      <c r="A26" s="76"/>
      <c r="B26" s="9"/>
      <c r="C26" s="702" t="s">
        <v>344</v>
      </c>
      <c r="D26" s="702"/>
      <c r="E26" s="702"/>
      <c r="F26" s="702"/>
      <c r="G26" s="702"/>
      <c r="H26" s="702"/>
      <c r="I26" s="702"/>
      <c r="J26" s="702"/>
      <c r="K26" s="702"/>
      <c r="L26" s="702"/>
      <c r="M26" s="702"/>
      <c r="N26" s="702"/>
      <c r="O26" s="715" t="s">
        <v>339</v>
      </c>
      <c r="P26" s="715"/>
      <c r="Q26" s="715"/>
      <c r="R26" s="600"/>
      <c r="S26" s="600"/>
      <c r="T26" s="600"/>
      <c r="U26" s="600"/>
      <c r="V26" s="600"/>
      <c r="W26" s="724"/>
      <c r="X26" s="724"/>
      <c r="Y26" s="724"/>
      <c r="Z26" s="724"/>
      <c r="AA26" s="724"/>
      <c r="AB26" s="724"/>
      <c r="AC26" s="724"/>
      <c r="AD26" s="724"/>
      <c r="AE26" s="724"/>
      <c r="AF26" s="724"/>
      <c r="AG26" s="530">
        <f t="shared" si="0"/>
        <v>0</v>
      </c>
      <c r="AH26" s="530"/>
      <c r="AI26" s="530"/>
      <c r="AJ26" s="530"/>
      <c r="AK26" s="725">
        <v>52</v>
      </c>
      <c r="AL26" s="725"/>
      <c r="AM26" s="725"/>
      <c r="AN26" s="598">
        <f t="shared" si="1"/>
        <v>0</v>
      </c>
      <c r="AO26" s="598"/>
      <c r="AP26" s="598"/>
      <c r="AQ26" s="9"/>
      <c r="AR26" s="174"/>
      <c r="AS26" s="160"/>
      <c r="AT26" s="160"/>
      <c r="AU26" s="158"/>
      <c r="AV26" s="158"/>
      <c r="AW26" s="50"/>
      <c r="AX26" s="161"/>
      <c r="AY26" s="161"/>
      <c r="AZ26" s="162"/>
    </row>
    <row r="27" spans="1:52" ht="15.75" customHeight="1" x14ac:dyDescent="0.25">
      <c r="A27" s="76"/>
      <c r="B27" s="9"/>
      <c r="C27" s="702" t="s">
        <v>345</v>
      </c>
      <c r="D27" s="702"/>
      <c r="E27" s="702"/>
      <c r="F27" s="702"/>
      <c r="G27" s="702"/>
      <c r="H27" s="702"/>
      <c r="I27" s="702"/>
      <c r="J27" s="702"/>
      <c r="K27" s="702"/>
      <c r="L27" s="702"/>
      <c r="M27" s="702"/>
      <c r="N27" s="702"/>
      <c r="O27" s="715" t="s">
        <v>336</v>
      </c>
      <c r="P27" s="715"/>
      <c r="Q27" s="715"/>
      <c r="R27" s="600"/>
      <c r="S27" s="600"/>
      <c r="T27" s="600"/>
      <c r="U27" s="600"/>
      <c r="V27" s="600"/>
      <c r="W27" s="724"/>
      <c r="X27" s="724"/>
      <c r="Y27" s="724"/>
      <c r="Z27" s="724"/>
      <c r="AA27" s="724"/>
      <c r="AB27" s="724"/>
      <c r="AC27" s="724"/>
      <c r="AD27" s="724"/>
      <c r="AE27" s="724"/>
      <c r="AF27" s="724"/>
      <c r="AG27" s="530">
        <f t="shared" si="0"/>
        <v>0</v>
      </c>
      <c r="AH27" s="530"/>
      <c r="AI27" s="530"/>
      <c r="AJ27" s="530"/>
      <c r="AK27" s="725">
        <v>29</v>
      </c>
      <c r="AL27" s="725"/>
      <c r="AM27" s="725"/>
      <c r="AN27" s="598">
        <f t="shared" si="1"/>
        <v>0</v>
      </c>
      <c r="AO27" s="598"/>
      <c r="AP27" s="598"/>
      <c r="AQ27" s="9"/>
      <c r="AR27" s="174"/>
      <c r="AS27" s="160"/>
      <c r="AT27" s="160"/>
      <c r="AU27" s="158"/>
      <c r="AV27" s="158"/>
      <c r="AW27" s="50"/>
      <c r="AX27" s="161"/>
      <c r="AY27" s="161"/>
      <c r="AZ27" s="162"/>
    </row>
    <row r="28" spans="1:52" ht="15.75" customHeight="1" x14ac:dyDescent="0.25">
      <c r="A28" s="76"/>
      <c r="B28" s="9"/>
      <c r="C28" s="702" t="s">
        <v>346</v>
      </c>
      <c r="D28" s="702"/>
      <c r="E28" s="702"/>
      <c r="F28" s="702"/>
      <c r="G28" s="702"/>
      <c r="H28" s="702"/>
      <c r="I28" s="702"/>
      <c r="J28" s="702"/>
      <c r="K28" s="702"/>
      <c r="L28" s="702"/>
      <c r="M28" s="702"/>
      <c r="N28" s="702"/>
      <c r="O28" s="715" t="s">
        <v>336</v>
      </c>
      <c r="P28" s="715"/>
      <c r="Q28" s="715"/>
      <c r="R28" s="600"/>
      <c r="S28" s="600"/>
      <c r="T28" s="600"/>
      <c r="U28" s="600"/>
      <c r="V28" s="600"/>
      <c r="W28" s="724"/>
      <c r="X28" s="724"/>
      <c r="Y28" s="724"/>
      <c r="Z28" s="724"/>
      <c r="AA28" s="724"/>
      <c r="AB28" s="724"/>
      <c r="AC28" s="724"/>
      <c r="AD28" s="724"/>
      <c r="AE28" s="724"/>
      <c r="AF28" s="724"/>
      <c r="AG28" s="530">
        <f t="shared" si="0"/>
        <v>0</v>
      </c>
      <c r="AH28" s="530"/>
      <c r="AI28" s="530"/>
      <c r="AJ28" s="530"/>
      <c r="AK28" s="725">
        <v>34</v>
      </c>
      <c r="AL28" s="725"/>
      <c r="AM28" s="725"/>
      <c r="AN28" s="598">
        <f t="shared" si="1"/>
        <v>0</v>
      </c>
      <c r="AO28" s="598"/>
      <c r="AP28" s="598"/>
      <c r="AQ28" s="9"/>
      <c r="AR28" s="174"/>
      <c r="AS28" s="160"/>
      <c r="AT28" s="160"/>
      <c r="AU28" s="161"/>
      <c r="AV28" s="158"/>
      <c r="AW28" s="158"/>
      <c r="AX28" s="161"/>
      <c r="AY28" s="161"/>
      <c r="AZ28" s="162"/>
    </row>
    <row r="29" spans="1:52" ht="15.75" customHeight="1" x14ac:dyDescent="0.25">
      <c r="A29" s="76"/>
      <c r="B29" s="9"/>
      <c r="C29" s="702" t="s">
        <v>347</v>
      </c>
      <c r="D29" s="702"/>
      <c r="E29" s="702"/>
      <c r="F29" s="702"/>
      <c r="G29" s="702"/>
      <c r="H29" s="702"/>
      <c r="I29" s="702"/>
      <c r="J29" s="702"/>
      <c r="K29" s="702"/>
      <c r="L29" s="702"/>
      <c r="M29" s="702"/>
      <c r="N29" s="702"/>
      <c r="O29" s="715" t="s">
        <v>336</v>
      </c>
      <c r="P29" s="715"/>
      <c r="Q29" s="715"/>
      <c r="R29" s="600"/>
      <c r="S29" s="600"/>
      <c r="T29" s="600"/>
      <c r="U29" s="600"/>
      <c r="V29" s="600"/>
      <c r="W29" s="724"/>
      <c r="X29" s="724"/>
      <c r="Y29" s="724"/>
      <c r="Z29" s="724"/>
      <c r="AA29" s="724"/>
      <c r="AB29" s="724"/>
      <c r="AC29" s="724"/>
      <c r="AD29" s="724"/>
      <c r="AE29" s="724"/>
      <c r="AF29" s="724"/>
      <c r="AG29" s="530">
        <f t="shared" si="0"/>
        <v>0</v>
      </c>
      <c r="AH29" s="530"/>
      <c r="AI29" s="530"/>
      <c r="AJ29" s="530"/>
      <c r="AK29" s="725">
        <v>33</v>
      </c>
      <c r="AL29" s="725"/>
      <c r="AM29" s="725"/>
      <c r="AN29" s="598">
        <f t="shared" si="1"/>
        <v>0</v>
      </c>
      <c r="AO29" s="598"/>
      <c r="AP29" s="598"/>
      <c r="AQ29" s="9"/>
      <c r="AR29" s="174"/>
      <c r="AS29" s="160"/>
      <c r="AT29" s="160"/>
      <c r="AU29" s="158"/>
      <c r="AV29" s="158"/>
      <c r="AW29" s="50"/>
      <c r="AX29" s="161"/>
      <c r="AY29" s="161"/>
      <c r="AZ29" s="162"/>
    </row>
    <row r="30" spans="1:52" ht="15.75" customHeight="1" x14ac:dyDescent="0.25">
      <c r="A30" s="76"/>
      <c r="B30" s="9"/>
      <c r="C30" s="702" t="s">
        <v>348</v>
      </c>
      <c r="D30" s="702"/>
      <c r="E30" s="702"/>
      <c r="F30" s="702"/>
      <c r="G30" s="702"/>
      <c r="H30" s="702"/>
      <c r="I30" s="702"/>
      <c r="J30" s="702"/>
      <c r="K30" s="702"/>
      <c r="L30" s="702"/>
      <c r="M30" s="702"/>
      <c r="N30" s="702"/>
      <c r="O30" s="715" t="s">
        <v>339</v>
      </c>
      <c r="P30" s="715"/>
      <c r="Q30" s="715"/>
      <c r="R30" s="600"/>
      <c r="S30" s="600"/>
      <c r="T30" s="600"/>
      <c r="U30" s="600"/>
      <c r="V30" s="600"/>
      <c r="W30" s="724"/>
      <c r="X30" s="724"/>
      <c r="Y30" s="724"/>
      <c r="Z30" s="724"/>
      <c r="AA30" s="724"/>
      <c r="AB30" s="724"/>
      <c r="AC30" s="724"/>
      <c r="AD30" s="724"/>
      <c r="AE30" s="724"/>
      <c r="AF30" s="724"/>
      <c r="AG30" s="530">
        <f t="shared" si="0"/>
        <v>0</v>
      </c>
      <c r="AH30" s="530"/>
      <c r="AI30" s="530"/>
      <c r="AJ30" s="530"/>
      <c r="AK30" s="725">
        <v>39</v>
      </c>
      <c r="AL30" s="725"/>
      <c r="AM30" s="725"/>
      <c r="AN30" s="598">
        <f t="shared" si="1"/>
        <v>0</v>
      </c>
      <c r="AO30" s="598"/>
      <c r="AP30" s="598"/>
      <c r="AQ30" s="9"/>
      <c r="AR30" s="174"/>
      <c r="AS30" s="160"/>
      <c r="AT30" s="160"/>
      <c r="AU30" s="158"/>
      <c r="AV30" s="158"/>
      <c r="AW30" s="50"/>
      <c r="AX30" s="161"/>
      <c r="AY30" s="161"/>
      <c r="AZ30" s="162"/>
    </row>
    <row r="31" spans="1:52" ht="15.75" customHeight="1" x14ac:dyDescent="0.3">
      <c r="A31" s="76"/>
      <c r="B31" s="9"/>
      <c r="C31" s="702" t="s">
        <v>349</v>
      </c>
      <c r="D31" s="702"/>
      <c r="E31" s="702"/>
      <c r="F31" s="702"/>
      <c r="G31" s="702"/>
      <c r="H31" s="702"/>
      <c r="I31" s="702"/>
      <c r="J31" s="702"/>
      <c r="K31" s="702"/>
      <c r="L31" s="702"/>
      <c r="M31" s="702"/>
      <c r="N31" s="702"/>
      <c r="O31" s="715" t="s">
        <v>336</v>
      </c>
      <c r="P31" s="715"/>
      <c r="Q31" s="715"/>
      <c r="R31" s="600"/>
      <c r="S31" s="600"/>
      <c r="T31" s="600"/>
      <c r="U31" s="600"/>
      <c r="V31" s="600"/>
      <c r="W31" s="724"/>
      <c r="X31" s="724"/>
      <c r="Y31" s="724"/>
      <c r="Z31" s="724"/>
      <c r="AA31" s="724"/>
      <c r="AB31" s="724"/>
      <c r="AC31" s="724"/>
      <c r="AD31" s="724"/>
      <c r="AE31" s="724"/>
      <c r="AF31" s="724"/>
      <c r="AG31" s="530">
        <f t="shared" si="0"/>
        <v>0</v>
      </c>
      <c r="AH31" s="530"/>
      <c r="AI31" s="530"/>
      <c r="AJ31" s="530"/>
      <c r="AK31" s="725">
        <v>32</v>
      </c>
      <c r="AL31" s="725"/>
      <c r="AM31" s="725"/>
      <c r="AN31" s="598">
        <f t="shared" si="1"/>
        <v>0</v>
      </c>
      <c r="AO31" s="598"/>
      <c r="AP31" s="598"/>
      <c r="AQ31" s="9"/>
      <c r="AR31" s="174"/>
      <c r="AS31" s="164"/>
      <c r="AT31" s="158"/>
      <c r="AU31" s="158"/>
      <c r="AV31" s="158"/>
      <c r="AW31" s="158"/>
      <c r="AX31" s="158"/>
      <c r="AY31" s="158"/>
      <c r="AZ31" s="158"/>
    </row>
    <row r="32" spans="1:52" ht="15.75" customHeight="1" x14ac:dyDescent="0.25">
      <c r="A32" s="76"/>
      <c r="B32" s="9"/>
      <c r="C32" s="702" t="s">
        <v>350</v>
      </c>
      <c r="D32" s="702"/>
      <c r="E32" s="702"/>
      <c r="F32" s="702"/>
      <c r="G32" s="702"/>
      <c r="H32" s="702"/>
      <c r="I32" s="702"/>
      <c r="J32" s="702"/>
      <c r="K32" s="702"/>
      <c r="L32" s="702"/>
      <c r="M32" s="702"/>
      <c r="N32" s="702"/>
      <c r="O32" s="715" t="s">
        <v>336</v>
      </c>
      <c r="P32" s="715"/>
      <c r="Q32" s="715"/>
      <c r="R32" s="600"/>
      <c r="S32" s="600"/>
      <c r="T32" s="600"/>
      <c r="U32" s="600"/>
      <c r="V32" s="600"/>
      <c r="W32" s="724"/>
      <c r="X32" s="724"/>
      <c r="Y32" s="724"/>
      <c r="Z32" s="724"/>
      <c r="AA32" s="724"/>
      <c r="AB32" s="724"/>
      <c r="AC32" s="724"/>
      <c r="AD32" s="724"/>
      <c r="AE32" s="724"/>
      <c r="AF32" s="724"/>
      <c r="AG32" s="530">
        <f t="shared" si="0"/>
        <v>0</v>
      </c>
      <c r="AH32" s="530"/>
      <c r="AI32" s="530"/>
      <c r="AJ32" s="530"/>
      <c r="AK32" s="725">
        <v>39</v>
      </c>
      <c r="AL32" s="725"/>
      <c r="AM32" s="725"/>
      <c r="AN32" s="598">
        <f t="shared" si="1"/>
        <v>0</v>
      </c>
      <c r="AO32" s="598"/>
      <c r="AP32" s="598"/>
      <c r="AQ32" s="9"/>
      <c r="AR32" s="174"/>
      <c r="AS32" s="160"/>
      <c r="AT32" s="160"/>
      <c r="AU32" s="162"/>
      <c r="AV32" s="158"/>
      <c r="AW32" s="158"/>
      <c r="AX32" s="161"/>
      <c r="AY32" s="161"/>
      <c r="AZ32" s="162"/>
    </row>
    <row r="33" spans="1:52" ht="15.75" customHeight="1" x14ac:dyDescent="0.25">
      <c r="A33" s="76"/>
      <c r="B33" s="9"/>
      <c r="C33" s="709" t="s">
        <v>351</v>
      </c>
      <c r="D33" s="709"/>
      <c r="E33" s="709"/>
      <c r="F33" s="709"/>
      <c r="G33" s="709"/>
      <c r="H33" s="709"/>
      <c r="I33" s="709"/>
      <c r="J33" s="709"/>
      <c r="K33" s="709"/>
      <c r="L33" s="709"/>
      <c r="M33" s="709"/>
      <c r="N33" s="709"/>
      <c r="O33" s="716" t="s">
        <v>339</v>
      </c>
      <c r="P33" s="716"/>
      <c r="Q33" s="716"/>
      <c r="R33" s="635"/>
      <c r="S33" s="635"/>
      <c r="T33" s="635"/>
      <c r="U33" s="635"/>
      <c r="V33" s="635"/>
      <c r="W33" s="728"/>
      <c r="X33" s="728"/>
      <c r="Y33" s="728"/>
      <c r="Z33" s="728"/>
      <c r="AA33" s="728"/>
      <c r="AB33" s="728"/>
      <c r="AC33" s="728"/>
      <c r="AD33" s="728"/>
      <c r="AE33" s="728"/>
      <c r="AF33" s="728"/>
      <c r="AG33" s="634">
        <f t="shared" si="0"/>
        <v>0</v>
      </c>
      <c r="AH33" s="634"/>
      <c r="AI33" s="634"/>
      <c r="AJ33" s="634"/>
      <c r="AK33" s="729">
        <v>48</v>
      </c>
      <c r="AL33" s="729"/>
      <c r="AM33" s="729"/>
      <c r="AN33" s="636">
        <f t="shared" si="1"/>
        <v>0</v>
      </c>
      <c r="AO33" s="636"/>
      <c r="AP33" s="636"/>
      <c r="AQ33" s="9"/>
      <c r="AR33" s="174"/>
      <c r="AS33" s="160"/>
      <c r="AT33" s="160"/>
      <c r="AU33" s="158"/>
      <c r="AV33" s="158"/>
      <c r="AW33" s="158"/>
      <c r="AX33" s="161"/>
      <c r="AY33" s="161"/>
      <c r="AZ33" s="162"/>
    </row>
    <row r="34" spans="1:52" ht="19.5" customHeight="1" x14ac:dyDescent="0.3">
      <c r="A34" s="76"/>
      <c r="B34" s="9"/>
      <c r="C34" s="710" t="s">
        <v>352</v>
      </c>
      <c r="D34" s="711"/>
      <c r="E34" s="711"/>
      <c r="F34" s="711"/>
      <c r="G34" s="711"/>
      <c r="H34" s="711"/>
      <c r="I34" s="711"/>
      <c r="J34" s="711"/>
      <c r="K34" s="711"/>
      <c r="L34" s="711"/>
      <c r="M34" s="711"/>
      <c r="N34" s="711"/>
      <c r="O34" s="726"/>
      <c r="P34" s="726"/>
      <c r="Q34" s="726"/>
      <c r="R34" s="412"/>
      <c r="S34" s="412"/>
      <c r="T34" s="412"/>
      <c r="U34" s="412"/>
      <c r="V34" s="412"/>
      <c r="W34" s="684"/>
      <c r="X34" s="684"/>
      <c r="Y34" s="684"/>
      <c r="Z34" s="684"/>
      <c r="AA34" s="684"/>
      <c r="AB34" s="684"/>
      <c r="AC34" s="684"/>
      <c r="AD34" s="684"/>
      <c r="AE34" s="684"/>
      <c r="AF34" s="684"/>
      <c r="AG34" s="412"/>
      <c r="AH34" s="412"/>
      <c r="AI34" s="412"/>
      <c r="AJ34" s="412"/>
      <c r="AK34" s="727"/>
      <c r="AL34" s="727"/>
      <c r="AM34" s="727"/>
      <c r="AN34" s="640"/>
      <c r="AO34" s="640"/>
      <c r="AP34" s="685"/>
      <c r="AQ34" s="9"/>
      <c r="AR34" s="174"/>
      <c r="AS34" s="160"/>
      <c r="AT34" s="160"/>
      <c r="AU34" s="158"/>
      <c r="AV34" s="158"/>
      <c r="AW34" s="158"/>
      <c r="AX34" s="161"/>
      <c r="AY34" s="161"/>
      <c r="AZ34" s="162"/>
    </row>
    <row r="35" spans="1:52" ht="15.75" customHeight="1" x14ac:dyDescent="0.3">
      <c r="A35" s="76"/>
      <c r="B35" s="9"/>
      <c r="C35" s="703" t="s">
        <v>353</v>
      </c>
      <c r="D35" s="703"/>
      <c r="E35" s="703"/>
      <c r="F35" s="703"/>
      <c r="G35" s="703"/>
      <c r="H35" s="703"/>
      <c r="I35" s="703"/>
      <c r="J35" s="703"/>
      <c r="K35" s="703"/>
      <c r="L35" s="703"/>
      <c r="M35" s="703"/>
      <c r="N35" s="703"/>
      <c r="O35" s="719" t="s">
        <v>339</v>
      </c>
      <c r="P35" s="719"/>
      <c r="Q35" s="719"/>
      <c r="R35" s="721"/>
      <c r="S35" s="721"/>
      <c r="T35" s="721"/>
      <c r="U35" s="721"/>
      <c r="V35" s="721"/>
      <c r="W35" s="722"/>
      <c r="X35" s="722"/>
      <c r="Y35" s="722"/>
      <c r="Z35" s="722"/>
      <c r="AA35" s="722"/>
      <c r="AB35" s="722"/>
      <c r="AC35" s="722"/>
      <c r="AD35" s="722"/>
      <c r="AE35" s="722"/>
      <c r="AF35" s="722"/>
      <c r="AG35" s="697">
        <f t="shared" si="0"/>
        <v>0</v>
      </c>
      <c r="AH35" s="697"/>
      <c r="AI35" s="697"/>
      <c r="AJ35" s="697"/>
      <c r="AK35" s="723">
        <v>39</v>
      </c>
      <c r="AL35" s="723"/>
      <c r="AM35" s="723"/>
      <c r="AN35" s="694">
        <f t="shared" si="1"/>
        <v>0</v>
      </c>
      <c r="AO35" s="694"/>
      <c r="AP35" s="694"/>
      <c r="AQ35" s="9"/>
      <c r="AR35" s="174"/>
      <c r="AS35" s="164"/>
      <c r="AT35" s="158"/>
      <c r="AU35" s="158"/>
      <c r="AV35" s="158"/>
      <c r="AW35" s="158"/>
      <c r="AX35" s="158"/>
      <c r="AY35" s="158"/>
      <c r="AZ35" s="158"/>
    </row>
    <row r="36" spans="1:52" ht="15.75" customHeight="1" x14ac:dyDescent="0.25">
      <c r="A36" s="76"/>
      <c r="B36" s="9"/>
      <c r="C36" s="702" t="s">
        <v>354</v>
      </c>
      <c r="D36" s="702"/>
      <c r="E36" s="702"/>
      <c r="F36" s="702"/>
      <c r="G36" s="702"/>
      <c r="H36" s="702"/>
      <c r="I36" s="702"/>
      <c r="J36" s="702"/>
      <c r="K36" s="702"/>
      <c r="L36" s="702"/>
      <c r="M36" s="702"/>
      <c r="N36" s="702"/>
      <c r="O36" s="715" t="s">
        <v>336</v>
      </c>
      <c r="P36" s="715"/>
      <c r="Q36" s="715"/>
      <c r="R36" s="600"/>
      <c r="S36" s="600"/>
      <c r="T36" s="600"/>
      <c r="U36" s="600"/>
      <c r="V36" s="600"/>
      <c r="W36" s="724"/>
      <c r="X36" s="724"/>
      <c r="Y36" s="724"/>
      <c r="Z36" s="724"/>
      <c r="AA36" s="724"/>
      <c r="AB36" s="724"/>
      <c r="AC36" s="724"/>
      <c r="AD36" s="724"/>
      <c r="AE36" s="724"/>
      <c r="AF36" s="724"/>
      <c r="AG36" s="530">
        <f t="shared" si="0"/>
        <v>0</v>
      </c>
      <c r="AH36" s="530"/>
      <c r="AI36" s="530"/>
      <c r="AJ36" s="530"/>
      <c r="AK36" s="725">
        <v>40</v>
      </c>
      <c r="AL36" s="725"/>
      <c r="AM36" s="725"/>
      <c r="AN36" s="598">
        <f t="shared" si="1"/>
        <v>0</v>
      </c>
      <c r="AO36" s="598"/>
      <c r="AP36" s="598"/>
      <c r="AQ36" s="9"/>
      <c r="AR36" s="174"/>
      <c r="AS36" s="160"/>
      <c r="AT36" s="160"/>
      <c r="AU36" s="158"/>
      <c r="AV36" s="158"/>
      <c r="AW36" s="158"/>
      <c r="AX36" s="161"/>
      <c r="AY36" s="161"/>
      <c r="AZ36" s="162"/>
    </row>
    <row r="37" spans="1:52" ht="15.75" customHeight="1" x14ac:dyDescent="0.25">
      <c r="A37" s="76"/>
      <c r="B37" s="9"/>
      <c r="C37" s="709" t="s">
        <v>355</v>
      </c>
      <c r="D37" s="709"/>
      <c r="E37" s="709"/>
      <c r="F37" s="709"/>
      <c r="G37" s="709"/>
      <c r="H37" s="709"/>
      <c r="I37" s="709"/>
      <c r="J37" s="709"/>
      <c r="K37" s="709"/>
      <c r="L37" s="709"/>
      <c r="M37" s="709"/>
      <c r="N37" s="709"/>
      <c r="O37" s="716" t="s">
        <v>590</v>
      </c>
      <c r="P37" s="716"/>
      <c r="Q37" s="716"/>
      <c r="R37" s="635"/>
      <c r="S37" s="635"/>
      <c r="T37" s="635"/>
      <c r="U37" s="635"/>
      <c r="V37" s="635"/>
      <c r="W37" s="728"/>
      <c r="X37" s="728"/>
      <c r="Y37" s="728"/>
      <c r="Z37" s="728"/>
      <c r="AA37" s="728"/>
      <c r="AB37" s="728"/>
      <c r="AC37" s="728"/>
      <c r="AD37" s="728"/>
      <c r="AE37" s="728"/>
      <c r="AF37" s="728"/>
      <c r="AG37" s="634">
        <f t="shared" si="0"/>
        <v>0</v>
      </c>
      <c r="AH37" s="634"/>
      <c r="AI37" s="634"/>
      <c r="AJ37" s="634"/>
      <c r="AK37" s="729">
        <v>48</v>
      </c>
      <c r="AL37" s="729"/>
      <c r="AM37" s="729"/>
      <c r="AN37" s="636">
        <f t="shared" si="1"/>
        <v>0</v>
      </c>
      <c r="AO37" s="636"/>
      <c r="AP37" s="636"/>
      <c r="AQ37" s="9"/>
      <c r="AR37" s="174"/>
      <c r="AS37" s="160"/>
      <c r="AT37" s="160"/>
      <c r="AU37" s="158"/>
      <c r="AV37" s="158"/>
      <c r="AW37" s="158"/>
      <c r="AX37" s="161"/>
      <c r="AY37" s="161"/>
      <c r="AZ37" s="162"/>
    </row>
    <row r="38" spans="1:52" ht="15.75" customHeight="1" x14ac:dyDescent="0.25">
      <c r="A38" s="76"/>
      <c r="B38" s="9"/>
      <c r="C38" s="702" t="s">
        <v>593</v>
      </c>
      <c r="D38" s="702"/>
      <c r="E38" s="702"/>
      <c r="F38" s="702"/>
      <c r="G38" s="702"/>
      <c r="H38" s="702"/>
      <c r="I38" s="702"/>
      <c r="J38" s="702"/>
      <c r="K38" s="702"/>
      <c r="L38" s="702"/>
      <c r="M38" s="702"/>
      <c r="N38" s="702"/>
      <c r="O38" s="715" t="s">
        <v>590</v>
      </c>
      <c r="P38" s="715"/>
      <c r="Q38" s="715"/>
      <c r="R38" s="600"/>
      <c r="S38" s="600"/>
      <c r="T38" s="600"/>
      <c r="U38" s="600"/>
      <c r="V38" s="600"/>
      <c r="W38" s="724"/>
      <c r="X38" s="724"/>
      <c r="Y38" s="724"/>
      <c r="Z38" s="724"/>
      <c r="AA38" s="724"/>
      <c r="AB38" s="724"/>
      <c r="AC38" s="724"/>
      <c r="AD38" s="724"/>
      <c r="AE38" s="724"/>
      <c r="AF38" s="724"/>
      <c r="AG38" s="634">
        <f t="shared" ref="AG38" si="2">R38+W38-AB38</f>
        <v>0</v>
      </c>
      <c r="AH38" s="634"/>
      <c r="AI38" s="634"/>
      <c r="AJ38" s="634"/>
      <c r="AK38" s="725">
        <v>48</v>
      </c>
      <c r="AL38" s="725"/>
      <c r="AM38" s="725"/>
      <c r="AN38" s="598">
        <f t="shared" ref="AN38" si="3">AG38*AK38</f>
        <v>0</v>
      </c>
      <c r="AO38" s="598"/>
      <c r="AP38" s="598"/>
      <c r="AQ38" s="9"/>
      <c r="AR38" s="174"/>
      <c r="AS38" s="160"/>
      <c r="AT38" s="160"/>
      <c r="AU38" s="158"/>
      <c r="AV38" s="158"/>
      <c r="AW38" s="158"/>
      <c r="AX38" s="161"/>
      <c r="AY38" s="161"/>
      <c r="AZ38" s="162"/>
    </row>
    <row r="39" spans="1:52" ht="19.5" customHeight="1" x14ac:dyDescent="0.3">
      <c r="A39" s="76"/>
      <c r="B39" s="9"/>
      <c r="C39" s="710" t="s">
        <v>356</v>
      </c>
      <c r="D39" s="711"/>
      <c r="E39" s="711"/>
      <c r="F39" s="711"/>
      <c r="G39" s="711"/>
      <c r="H39" s="711"/>
      <c r="I39" s="711"/>
      <c r="J39" s="711"/>
      <c r="K39" s="711"/>
      <c r="L39" s="711"/>
      <c r="M39" s="711"/>
      <c r="N39" s="711"/>
      <c r="O39" s="726"/>
      <c r="P39" s="726"/>
      <c r="Q39" s="726"/>
      <c r="R39" s="412"/>
      <c r="S39" s="412"/>
      <c r="T39" s="412"/>
      <c r="U39" s="412"/>
      <c r="V39" s="412"/>
      <c r="W39" s="684"/>
      <c r="X39" s="684"/>
      <c r="Y39" s="684"/>
      <c r="Z39" s="684"/>
      <c r="AA39" s="684"/>
      <c r="AB39" s="684"/>
      <c r="AC39" s="684"/>
      <c r="AD39" s="684"/>
      <c r="AE39" s="684"/>
      <c r="AF39" s="684"/>
      <c r="AG39" s="412"/>
      <c r="AH39" s="412"/>
      <c r="AI39" s="412"/>
      <c r="AJ39" s="412"/>
      <c r="AK39" s="727"/>
      <c r="AL39" s="727"/>
      <c r="AM39" s="727"/>
      <c r="AN39" s="640"/>
      <c r="AO39" s="640"/>
      <c r="AP39" s="685"/>
      <c r="AQ39" s="9"/>
      <c r="AR39" s="174"/>
      <c r="AS39" s="160"/>
      <c r="AT39" s="160"/>
      <c r="AU39" s="158"/>
      <c r="AV39" s="158"/>
      <c r="AW39" s="158"/>
      <c r="AX39" s="161"/>
      <c r="AY39" s="161"/>
      <c r="AZ39" s="162"/>
    </row>
    <row r="40" spans="1:52" ht="15.75" customHeight="1" x14ac:dyDescent="0.25">
      <c r="A40" s="76"/>
      <c r="B40" s="9"/>
      <c r="C40" s="703" t="s">
        <v>357</v>
      </c>
      <c r="D40" s="703"/>
      <c r="E40" s="703"/>
      <c r="F40" s="703"/>
      <c r="G40" s="703"/>
      <c r="H40" s="703"/>
      <c r="I40" s="703"/>
      <c r="J40" s="703"/>
      <c r="K40" s="703"/>
      <c r="L40" s="703"/>
      <c r="M40" s="703"/>
      <c r="N40" s="703"/>
      <c r="O40" s="719" t="s">
        <v>339</v>
      </c>
      <c r="P40" s="719"/>
      <c r="Q40" s="719"/>
      <c r="R40" s="721"/>
      <c r="S40" s="721"/>
      <c r="T40" s="721"/>
      <c r="U40" s="721"/>
      <c r="V40" s="721"/>
      <c r="W40" s="722"/>
      <c r="X40" s="722"/>
      <c r="Y40" s="722"/>
      <c r="Z40" s="722"/>
      <c r="AA40" s="722"/>
      <c r="AB40" s="722"/>
      <c r="AC40" s="722"/>
      <c r="AD40" s="722"/>
      <c r="AE40" s="722"/>
      <c r="AF40" s="722"/>
      <c r="AG40" s="697">
        <f t="shared" si="0"/>
        <v>0</v>
      </c>
      <c r="AH40" s="697"/>
      <c r="AI40" s="697"/>
      <c r="AJ40" s="697"/>
      <c r="AK40" s="723">
        <v>58</v>
      </c>
      <c r="AL40" s="723"/>
      <c r="AM40" s="723"/>
      <c r="AN40" s="694">
        <f t="shared" si="1"/>
        <v>0</v>
      </c>
      <c r="AO40" s="694"/>
      <c r="AP40" s="694"/>
      <c r="AQ40" s="9"/>
      <c r="AR40" s="174"/>
      <c r="AS40" s="160"/>
      <c r="AT40" s="160"/>
      <c r="AU40" s="158"/>
      <c r="AV40" s="158"/>
      <c r="AW40" s="158"/>
      <c r="AX40" s="161"/>
      <c r="AY40" s="161"/>
      <c r="AZ40" s="162"/>
    </row>
    <row r="41" spans="1:52" ht="15.75" customHeight="1" x14ac:dyDescent="0.25">
      <c r="A41" s="76"/>
      <c r="B41" s="9"/>
      <c r="C41" s="702" t="s">
        <v>358</v>
      </c>
      <c r="D41" s="702"/>
      <c r="E41" s="702"/>
      <c r="F41" s="702"/>
      <c r="G41" s="702"/>
      <c r="H41" s="702"/>
      <c r="I41" s="702"/>
      <c r="J41" s="702"/>
      <c r="K41" s="702"/>
      <c r="L41" s="702"/>
      <c r="M41" s="702"/>
      <c r="N41" s="702"/>
      <c r="O41" s="715" t="s">
        <v>336</v>
      </c>
      <c r="P41" s="715"/>
      <c r="Q41" s="715"/>
      <c r="R41" s="600"/>
      <c r="S41" s="600"/>
      <c r="T41" s="600"/>
      <c r="U41" s="600"/>
      <c r="V41" s="600"/>
      <c r="W41" s="724"/>
      <c r="X41" s="724"/>
      <c r="Y41" s="724"/>
      <c r="Z41" s="724"/>
      <c r="AA41" s="724"/>
      <c r="AB41" s="724"/>
      <c r="AC41" s="724"/>
      <c r="AD41" s="724"/>
      <c r="AE41" s="724"/>
      <c r="AF41" s="724"/>
      <c r="AG41" s="530">
        <f t="shared" si="0"/>
        <v>0</v>
      </c>
      <c r="AH41" s="530"/>
      <c r="AI41" s="530"/>
      <c r="AJ41" s="530"/>
      <c r="AK41" s="725">
        <v>31</v>
      </c>
      <c r="AL41" s="725"/>
      <c r="AM41" s="725"/>
      <c r="AN41" s="598">
        <f t="shared" si="1"/>
        <v>0</v>
      </c>
      <c r="AO41" s="598"/>
      <c r="AP41" s="598"/>
      <c r="AQ41" s="9"/>
      <c r="AR41" s="174"/>
      <c r="AS41" s="160"/>
      <c r="AT41" s="160"/>
      <c r="AU41" s="158"/>
      <c r="AV41" s="158"/>
      <c r="AW41" s="158"/>
      <c r="AX41" s="161"/>
      <c r="AY41" s="161"/>
      <c r="AZ41" s="162"/>
    </row>
    <row r="42" spans="1:52" ht="15.75" customHeight="1" x14ac:dyDescent="0.3">
      <c r="A42" s="76"/>
      <c r="B42" s="9"/>
      <c r="C42" s="702" t="s">
        <v>359</v>
      </c>
      <c r="D42" s="702"/>
      <c r="E42" s="702"/>
      <c r="F42" s="702"/>
      <c r="G42" s="702"/>
      <c r="H42" s="702"/>
      <c r="I42" s="702"/>
      <c r="J42" s="702"/>
      <c r="K42" s="702"/>
      <c r="L42" s="702"/>
      <c r="M42" s="702"/>
      <c r="N42" s="702"/>
      <c r="O42" s="715" t="s">
        <v>339</v>
      </c>
      <c r="P42" s="715"/>
      <c r="Q42" s="715"/>
      <c r="R42" s="600"/>
      <c r="S42" s="600"/>
      <c r="T42" s="600"/>
      <c r="U42" s="600"/>
      <c r="V42" s="600"/>
      <c r="W42" s="724"/>
      <c r="X42" s="724"/>
      <c r="Y42" s="724"/>
      <c r="Z42" s="724"/>
      <c r="AA42" s="724"/>
      <c r="AB42" s="724"/>
      <c r="AC42" s="724"/>
      <c r="AD42" s="724"/>
      <c r="AE42" s="724"/>
      <c r="AF42" s="724"/>
      <c r="AG42" s="530">
        <f t="shared" si="0"/>
        <v>0</v>
      </c>
      <c r="AH42" s="530"/>
      <c r="AI42" s="530"/>
      <c r="AJ42" s="530"/>
      <c r="AK42" s="725">
        <v>37</v>
      </c>
      <c r="AL42" s="725"/>
      <c r="AM42" s="725"/>
      <c r="AN42" s="598">
        <f t="shared" si="1"/>
        <v>0</v>
      </c>
      <c r="AO42" s="598"/>
      <c r="AP42" s="598"/>
      <c r="AQ42" s="9"/>
      <c r="AR42" s="174"/>
      <c r="AS42" s="164"/>
      <c r="AT42" s="158"/>
      <c r="AU42" s="158"/>
      <c r="AV42" s="158"/>
      <c r="AW42" s="158"/>
      <c r="AX42" s="158"/>
      <c r="AY42" s="158"/>
      <c r="AZ42" s="158"/>
    </row>
    <row r="43" spans="1:52" ht="15.75" customHeight="1" x14ac:dyDescent="0.25">
      <c r="A43" s="76"/>
      <c r="B43" s="9"/>
      <c r="C43" s="702" t="s">
        <v>630</v>
      </c>
      <c r="D43" s="702"/>
      <c r="E43" s="702"/>
      <c r="F43" s="702"/>
      <c r="G43" s="702"/>
      <c r="H43" s="702"/>
      <c r="I43" s="702"/>
      <c r="J43" s="702"/>
      <c r="K43" s="702"/>
      <c r="L43" s="702"/>
      <c r="M43" s="702"/>
      <c r="N43" s="702"/>
      <c r="O43" s="715" t="s">
        <v>339</v>
      </c>
      <c r="P43" s="715"/>
      <c r="Q43" s="715"/>
      <c r="R43" s="600"/>
      <c r="S43" s="600"/>
      <c r="T43" s="600"/>
      <c r="U43" s="600"/>
      <c r="V43" s="600"/>
      <c r="W43" s="724"/>
      <c r="X43" s="724"/>
      <c r="Y43" s="724"/>
      <c r="Z43" s="724"/>
      <c r="AA43" s="724"/>
      <c r="AB43" s="724"/>
      <c r="AC43" s="724"/>
      <c r="AD43" s="724"/>
      <c r="AE43" s="724"/>
      <c r="AF43" s="724"/>
      <c r="AG43" s="530">
        <f t="shared" si="0"/>
        <v>0</v>
      </c>
      <c r="AH43" s="530"/>
      <c r="AI43" s="530"/>
      <c r="AJ43" s="530"/>
      <c r="AK43" s="725">
        <v>52</v>
      </c>
      <c r="AL43" s="725"/>
      <c r="AM43" s="725"/>
      <c r="AN43" s="598">
        <f t="shared" si="1"/>
        <v>0</v>
      </c>
      <c r="AO43" s="598"/>
      <c r="AP43" s="598"/>
      <c r="AQ43" s="9"/>
      <c r="AR43" s="174"/>
      <c r="AS43" s="160"/>
      <c r="AT43" s="160"/>
      <c r="AU43" s="158"/>
      <c r="AV43" s="158"/>
      <c r="AW43" s="158"/>
      <c r="AX43" s="161"/>
      <c r="AY43" s="161"/>
      <c r="AZ43" s="162"/>
    </row>
    <row r="44" spans="1:52" ht="15.75" customHeight="1" x14ac:dyDescent="0.25">
      <c r="A44" s="76"/>
      <c r="B44" s="9"/>
      <c r="C44" s="709" t="s">
        <v>629</v>
      </c>
      <c r="D44" s="709"/>
      <c r="E44" s="709"/>
      <c r="F44" s="709"/>
      <c r="G44" s="709"/>
      <c r="H44" s="709"/>
      <c r="I44" s="709"/>
      <c r="J44" s="709"/>
      <c r="K44" s="709"/>
      <c r="L44" s="709"/>
      <c r="M44" s="709"/>
      <c r="N44" s="709"/>
      <c r="O44" s="716" t="s">
        <v>339</v>
      </c>
      <c r="P44" s="716"/>
      <c r="Q44" s="716"/>
      <c r="R44" s="635"/>
      <c r="S44" s="635"/>
      <c r="T44" s="635"/>
      <c r="U44" s="635"/>
      <c r="V44" s="635"/>
      <c r="W44" s="728"/>
      <c r="X44" s="728"/>
      <c r="Y44" s="728"/>
      <c r="Z44" s="728"/>
      <c r="AA44" s="728"/>
      <c r="AB44" s="728"/>
      <c r="AC44" s="728"/>
      <c r="AD44" s="728"/>
      <c r="AE44" s="728"/>
      <c r="AF44" s="728"/>
      <c r="AG44" s="634">
        <f t="shared" si="0"/>
        <v>0</v>
      </c>
      <c r="AH44" s="634"/>
      <c r="AI44" s="634"/>
      <c r="AJ44" s="634"/>
      <c r="AK44" s="729">
        <v>53</v>
      </c>
      <c r="AL44" s="729"/>
      <c r="AM44" s="729"/>
      <c r="AN44" s="636">
        <f t="shared" si="1"/>
        <v>0</v>
      </c>
      <c r="AO44" s="636"/>
      <c r="AP44" s="636"/>
      <c r="AQ44" s="9"/>
      <c r="AR44" s="174"/>
      <c r="AS44" s="160"/>
      <c r="AT44" s="160"/>
      <c r="AU44" s="158"/>
      <c r="AV44" s="158"/>
      <c r="AW44" s="158"/>
      <c r="AX44" s="161"/>
      <c r="AY44" s="161"/>
      <c r="AZ44" s="162"/>
    </row>
    <row r="45" spans="1:52" ht="19.5" customHeight="1" x14ac:dyDescent="0.3">
      <c r="A45" s="76"/>
      <c r="B45" s="9"/>
      <c r="C45" s="710" t="s">
        <v>360</v>
      </c>
      <c r="D45" s="711"/>
      <c r="E45" s="711"/>
      <c r="F45" s="711"/>
      <c r="G45" s="711"/>
      <c r="H45" s="711"/>
      <c r="I45" s="711"/>
      <c r="J45" s="711"/>
      <c r="K45" s="711"/>
      <c r="L45" s="711"/>
      <c r="M45" s="711"/>
      <c r="N45" s="711"/>
      <c r="O45" s="726"/>
      <c r="P45" s="726"/>
      <c r="Q45" s="726"/>
      <c r="R45" s="412"/>
      <c r="S45" s="412"/>
      <c r="T45" s="412"/>
      <c r="U45" s="412"/>
      <c r="V45" s="412"/>
      <c r="W45" s="684"/>
      <c r="X45" s="684"/>
      <c r="Y45" s="684"/>
      <c r="Z45" s="684"/>
      <c r="AA45" s="684"/>
      <c r="AB45" s="684"/>
      <c r="AC45" s="684"/>
      <c r="AD45" s="684"/>
      <c r="AE45" s="684"/>
      <c r="AF45" s="684"/>
      <c r="AG45" s="412"/>
      <c r="AH45" s="412"/>
      <c r="AI45" s="412"/>
      <c r="AJ45" s="412"/>
      <c r="AK45" s="727"/>
      <c r="AL45" s="727"/>
      <c r="AM45" s="727"/>
      <c r="AN45" s="640"/>
      <c r="AO45" s="640"/>
      <c r="AP45" s="685"/>
      <c r="AQ45" s="9"/>
      <c r="AR45" s="174"/>
      <c r="AS45" s="160"/>
      <c r="AT45" s="160"/>
      <c r="AU45" s="162"/>
      <c r="AV45" s="158"/>
      <c r="AW45" s="158"/>
      <c r="AX45" s="161"/>
      <c r="AY45" s="161"/>
      <c r="AZ45" s="162"/>
    </row>
    <row r="46" spans="1:52" ht="15.75" customHeight="1" x14ac:dyDescent="0.25">
      <c r="A46" s="76"/>
      <c r="B46" s="9"/>
      <c r="C46" s="703" t="s">
        <v>361</v>
      </c>
      <c r="D46" s="703"/>
      <c r="E46" s="703"/>
      <c r="F46" s="703"/>
      <c r="G46" s="703"/>
      <c r="H46" s="703"/>
      <c r="I46" s="703"/>
      <c r="J46" s="703"/>
      <c r="K46" s="703"/>
      <c r="L46" s="703"/>
      <c r="M46" s="703"/>
      <c r="N46" s="703"/>
      <c r="O46" s="719" t="s">
        <v>339</v>
      </c>
      <c r="P46" s="719"/>
      <c r="Q46" s="719"/>
      <c r="R46" s="721"/>
      <c r="S46" s="721"/>
      <c r="T46" s="721"/>
      <c r="U46" s="721"/>
      <c r="V46" s="721"/>
      <c r="W46" s="722"/>
      <c r="X46" s="722"/>
      <c r="Y46" s="722"/>
      <c r="Z46" s="722"/>
      <c r="AA46" s="722"/>
      <c r="AB46" s="722"/>
      <c r="AC46" s="722"/>
      <c r="AD46" s="722"/>
      <c r="AE46" s="722"/>
      <c r="AF46" s="722"/>
      <c r="AG46" s="697">
        <f t="shared" si="0"/>
        <v>0</v>
      </c>
      <c r="AH46" s="697"/>
      <c r="AI46" s="697"/>
      <c r="AJ46" s="697"/>
      <c r="AK46" s="723">
        <v>40</v>
      </c>
      <c r="AL46" s="723"/>
      <c r="AM46" s="723"/>
      <c r="AN46" s="694">
        <f t="shared" si="1"/>
        <v>0</v>
      </c>
      <c r="AO46" s="694"/>
      <c r="AP46" s="694"/>
      <c r="AQ46" s="9"/>
      <c r="AR46" s="174"/>
      <c r="AS46" s="160"/>
      <c r="AT46" s="160"/>
      <c r="AU46" s="158"/>
      <c r="AV46" s="158"/>
      <c r="AW46" s="158"/>
      <c r="AX46" s="161"/>
      <c r="AY46" s="161"/>
      <c r="AZ46" s="162"/>
    </row>
    <row r="47" spans="1:52" ht="15.75" customHeight="1" x14ac:dyDescent="0.25">
      <c r="A47" s="76"/>
      <c r="B47" s="9"/>
      <c r="C47" s="702" t="s">
        <v>362</v>
      </c>
      <c r="D47" s="702"/>
      <c r="E47" s="702"/>
      <c r="F47" s="702"/>
      <c r="G47" s="702"/>
      <c r="H47" s="702"/>
      <c r="I47" s="702"/>
      <c r="J47" s="702"/>
      <c r="K47" s="702"/>
      <c r="L47" s="702"/>
      <c r="M47" s="702"/>
      <c r="N47" s="702"/>
      <c r="O47" s="715" t="s">
        <v>339</v>
      </c>
      <c r="P47" s="715"/>
      <c r="Q47" s="715"/>
      <c r="R47" s="600"/>
      <c r="S47" s="600"/>
      <c r="T47" s="600"/>
      <c r="U47" s="600"/>
      <c r="V47" s="600"/>
      <c r="W47" s="724"/>
      <c r="X47" s="724"/>
      <c r="Y47" s="724"/>
      <c r="Z47" s="724"/>
      <c r="AA47" s="724"/>
      <c r="AB47" s="724"/>
      <c r="AC47" s="724"/>
      <c r="AD47" s="724"/>
      <c r="AE47" s="724"/>
      <c r="AF47" s="724"/>
      <c r="AG47" s="530">
        <f t="shared" si="0"/>
        <v>0</v>
      </c>
      <c r="AH47" s="530"/>
      <c r="AI47" s="530"/>
      <c r="AJ47" s="530"/>
      <c r="AK47" s="725">
        <v>49</v>
      </c>
      <c r="AL47" s="725"/>
      <c r="AM47" s="725"/>
      <c r="AN47" s="598">
        <f t="shared" si="1"/>
        <v>0</v>
      </c>
      <c r="AO47" s="598"/>
      <c r="AP47" s="598"/>
      <c r="AQ47" s="9"/>
      <c r="AR47" s="174"/>
      <c r="AS47" s="160"/>
      <c r="AT47" s="160"/>
      <c r="AU47" s="158"/>
      <c r="AV47" s="158"/>
      <c r="AW47" s="158"/>
      <c r="AX47" s="161"/>
      <c r="AY47" s="161"/>
      <c r="AZ47" s="162"/>
    </row>
    <row r="48" spans="1:52" ht="15.75" customHeight="1" x14ac:dyDescent="0.25">
      <c r="A48" s="76"/>
      <c r="B48" s="9"/>
      <c r="C48" s="709" t="s">
        <v>363</v>
      </c>
      <c r="D48" s="709"/>
      <c r="E48" s="709"/>
      <c r="F48" s="709"/>
      <c r="G48" s="709"/>
      <c r="H48" s="709"/>
      <c r="I48" s="709"/>
      <c r="J48" s="709"/>
      <c r="K48" s="709"/>
      <c r="L48" s="709"/>
      <c r="M48" s="709"/>
      <c r="N48" s="709"/>
      <c r="O48" s="716" t="s">
        <v>339</v>
      </c>
      <c r="P48" s="716"/>
      <c r="Q48" s="716"/>
      <c r="R48" s="635"/>
      <c r="S48" s="635"/>
      <c r="T48" s="635"/>
      <c r="U48" s="635"/>
      <c r="V48" s="635"/>
      <c r="W48" s="728"/>
      <c r="X48" s="728"/>
      <c r="Y48" s="728"/>
      <c r="Z48" s="728"/>
      <c r="AA48" s="728"/>
      <c r="AB48" s="728"/>
      <c r="AC48" s="728"/>
      <c r="AD48" s="728"/>
      <c r="AE48" s="728"/>
      <c r="AF48" s="728"/>
      <c r="AG48" s="634">
        <f t="shared" si="0"/>
        <v>0</v>
      </c>
      <c r="AH48" s="634"/>
      <c r="AI48" s="634"/>
      <c r="AJ48" s="634"/>
      <c r="AK48" s="729">
        <v>47</v>
      </c>
      <c r="AL48" s="729"/>
      <c r="AM48" s="729"/>
      <c r="AN48" s="636">
        <f t="shared" si="1"/>
        <v>0</v>
      </c>
      <c r="AO48" s="636"/>
      <c r="AP48" s="636"/>
      <c r="AQ48" s="9"/>
      <c r="AR48" s="174"/>
      <c r="AS48" s="160"/>
      <c r="AT48" s="158"/>
      <c r="AU48" s="158"/>
      <c r="AV48" s="158"/>
      <c r="AW48" s="158"/>
      <c r="AX48" s="158"/>
      <c r="AY48" s="158"/>
      <c r="AZ48" s="158"/>
    </row>
    <row r="49" spans="1:52" ht="19.5" customHeight="1" x14ac:dyDescent="0.3">
      <c r="A49" s="76"/>
      <c r="B49" s="9"/>
      <c r="C49" s="710" t="s">
        <v>364</v>
      </c>
      <c r="D49" s="711"/>
      <c r="E49" s="711"/>
      <c r="F49" s="711"/>
      <c r="G49" s="711"/>
      <c r="H49" s="711"/>
      <c r="I49" s="711"/>
      <c r="J49" s="711"/>
      <c r="K49" s="711"/>
      <c r="L49" s="711"/>
      <c r="M49" s="711"/>
      <c r="N49" s="711"/>
      <c r="O49" s="726"/>
      <c r="P49" s="726"/>
      <c r="Q49" s="726"/>
      <c r="R49" s="412"/>
      <c r="S49" s="412"/>
      <c r="T49" s="412"/>
      <c r="U49" s="412"/>
      <c r="V49" s="412"/>
      <c r="W49" s="684"/>
      <c r="X49" s="684"/>
      <c r="Y49" s="684"/>
      <c r="Z49" s="684"/>
      <c r="AA49" s="684"/>
      <c r="AB49" s="684"/>
      <c r="AC49" s="684"/>
      <c r="AD49" s="684"/>
      <c r="AE49" s="684"/>
      <c r="AF49" s="684"/>
      <c r="AG49" s="412"/>
      <c r="AH49" s="412"/>
      <c r="AI49" s="412"/>
      <c r="AJ49" s="412"/>
      <c r="AK49" s="727"/>
      <c r="AL49" s="727"/>
      <c r="AM49" s="727"/>
      <c r="AN49" s="640"/>
      <c r="AO49" s="640"/>
      <c r="AP49" s="685"/>
      <c r="AQ49" s="9"/>
      <c r="AR49" s="174"/>
      <c r="AS49" s="160"/>
      <c r="AT49" s="160"/>
      <c r="AU49" s="162"/>
      <c r="AV49" s="158"/>
      <c r="AW49" s="158"/>
      <c r="AX49" s="161"/>
      <c r="AY49" s="161"/>
      <c r="AZ49" s="162"/>
    </row>
    <row r="50" spans="1:52" ht="15.75" customHeight="1" x14ac:dyDescent="0.3">
      <c r="A50" s="76"/>
      <c r="B50" s="9"/>
      <c r="C50" s="712" t="s">
        <v>591</v>
      </c>
      <c r="D50" s="712"/>
      <c r="E50" s="712"/>
      <c r="F50" s="712"/>
      <c r="G50" s="712"/>
      <c r="H50" s="712"/>
      <c r="I50" s="712"/>
      <c r="J50" s="712"/>
      <c r="K50" s="712"/>
      <c r="L50" s="712"/>
      <c r="M50" s="712"/>
      <c r="N50" s="712"/>
      <c r="O50" s="730" t="s">
        <v>336</v>
      </c>
      <c r="P50" s="730"/>
      <c r="Q50" s="730"/>
      <c r="R50" s="731"/>
      <c r="S50" s="731"/>
      <c r="T50" s="731"/>
      <c r="U50" s="731"/>
      <c r="V50" s="731"/>
      <c r="W50" s="732"/>
      <c r="X50" s="732"/>
      <c r="Y50" s="732"/>
      <c r="Z50" s="732"/>
      <c r="AA50" s="732"/>
      <c r="AB50" s="732"/>
      <c r="AC50" s="732"/>
      <c r="AD50" s="732"/>
      <c r="AE50" s="732"/>
      <c r="AF50" s="732"/>
      <c r="AG50" s="733">
        <f t="shared" si="0"/>
        <v>0</v>
      </c>
      <c r="AH50" s="733"/>
      <c r="AI50" s="733"/>
      <c r="AJ50" s="733"/>
      <c r="AK50" s="734">
        <v>44</v>
      </c>
      <c r="AL50" s="734"/>
      <c r="AM50" s="734"/>
      <c r="AN50" s="735">
        <f t="shared" si="1"/>
        <v>0</v>
      </c>
      <c r="AO50" s="735"/>
      <c r="AP50" s="735"/>
      <c r="AQ50" s="9"/>
      <c r="AR50" s="174"/>
      <c r="AS50" s="164"/>
      <c r="AT50" s="158"/>
      <c r="AU50" s="158"/>
      <c r="AV50" s="158"/>
      <c r="AW50" s="158"/>
      <c r="AX50" s="158"/>
      <c r="AY50" s="158"/>
      <c r="AZ50" s="158"/>
    </row>
    <row r="51" spans="1:52" s="171" customFormat="1" ht="19.5" customHeight="1" x14ac:dyDescent="0.3">
      <c r="A51" s="170"/>
      <c r="B51" s="187"/>
      <c r="C51" s="710" t="s">
        <v>365</v>
      </c>
      <c r="D51" s="711"/>
      <c r="E51" s="711"/>
      <c r="F51" s="711"/>
      <c r="G51" s="711"/>
      <c r="H51" s="711"/>
      <c r="I51" s="711"/>
      <c r="J51" s="711"/>
      <c r="K51" s="711"/>
      <c r="L51" s="711"/>
      <c r="M51" s="711"/>
      <c r="N51" s="711"/>
      <c r="O51" s="737"/>
      <c r="P51" s="737"/>
      <c r="Q51" s="737"/>
      <c r="R51" s="738"/>
      <c r="S51" s="738"/>
      <c r="T51" s="738"/>
      <c r="U51" s="738"/>
      <c r="V51" s="738"/>
      <c r="W51" s="739"/>
      <c r="X51" s="739"/>
      <c r="Y51" s="739"/>
      <c r="Z51" s="739"/>
      <c r="AA51" s="739"/>
      <c r="AB51" s="739"/>
      <c r="AC51" s="739"/>
      <c r="AD51" s="739"/>
      <c r="AE51" s="739"/>
      <c r="AF51" s="739"/>
      <c r="AG51" s="738"/>
      <c r="AH51" s="738"/>
      <c r="AI51" s="738"/>
      <c r="AJ51" s="738"/>
      <c r="AK51" s="736"/>
      <c r="AL51" s="736"/>
      <c r="AM51" s="736"/>
      <c r="AN51" s="692"/>
      <c r="AO51" s="692"/>
      <c r="AP51" s="693"/>
      <c r="AQ51" s="187"/>
      <c r="AR51" s="299"/>
      <c r="AS51" s="164"/>
      <c r="AT51" s="165"/>
      <c r="AU51" s="165"/>
      <c r="AV51" s="165"/>
      <c r="AW51" s="165"/>
      <c r="AX51" s="191"/>
      <c r="AY51" s="192"/>
      <c r="AZ51" s="192"/>
    </row>
    <row r="52" spans="1:52" ht="15.75" customHeight="1" x14ac:dyDescent="0.25">
      <c r="A52" s="76"/>
      <c r="B52" s="9"/>
      <c r="C52" s="712" t="s">
        <v>592</v>
      </c>
      <c r="D52" s="712"/>
      <c r="E52" s="712"/>
      <c r="F52" s="712"/>
      <c r="G52" s="712"/>
      <c r="H52" s="712"/>
      <c r="I52" s="712"/>
      <c r="J52" s="712"/>
      <c r="K52" s="712"/>
      <c r="L52" s="712"/>
      <c r="M52" s="712"/>
      <c r="N52" s="712"/>
      <c r="O52" s="730" t="s">
        <v>339</v>
      </c>
      <c r="P52" s="730"/>
      <c r="Q52" s="730"/>
      <c r="R52" s="731"/>
      <c r="S52" s="731"/>
      <c r="T52" s="731"/>
      <c r="U52" s="731"/>
      <c r="V52" s="731"/>
      <c r="W52" s="732"/>
      <c r="X52" s="732"/>
      <c r="Y52" s="732"/>
      <c r="Z52" s="732"/>
      <c r="AA52" s="732"/>
      <c r="AB52" s="732"/>
      <c r="AC52" s="732"/>
      <c r="AD52" s="732"/>
      <c r="AE52" s="732"/>
      <c r="AF52" s="732"/>
      <c r="AG52" s="733">
        <f t="shared" si="0"/>
        <v>0</v>
      </c>
      <c r="AH52" s="733"/>
      <c r="AI52" s="733"/>
      <c r="AJ52" s="733"/>
      <c r="AK52" s="734">
        <v>38</v>
      </c>
      <c r="AL52" s="734"/>
      <c r="AM52" s="734"/>
      <c r="AN52" s="735">
        <f t="shared" si="1"/>
        <v>0</v>
      </c>
      <c r="AO52" s="735"/>
      <c r="AP52" s="735"/>
      <c r="AQ52" s="9"/>
      <c r="AR52" s="174"/>
      <c r="AS52" s="160"/>
      <c r="AT52" s="158"/>
      <c r="AU52" s="158"/>
      <c r="AV52" s="158"/>
      <c r="AW52" s="158"/>
      <c r="AX52" s="161"/>
      <c r="AY52" s="162"/>
      <c r="AZ52" s="162"/>
    </row>
    <row r="53" spans="1:52" ht="19.5" customHeight="1" x14ac:dyDescent="0.3">
      <c r="A53" s="76"/>
      <c r="B53" s="9"/>
      <c r="C53" s="710" t="s">
        <v>366</v>
      </c>
      <c r="D53" s="711"/>
      <c r="E53" s="711"/>
      <c r="F53" s="711"/>
      <c r="G53" s="711"/>
      <c r="H53" s="711"/>
      <c r="I53" s="711"/>
      <c r="J53" s="711"/>
      <c r="K53" s="711"/>
      <c r="L53" s="711"/>
      <c r="M53" s="711"/>
      <c r="N53" s="711"/>
      <c r="O53" s="726"/>
      <c r="P53" s="726"/>
      <c r="Q53" s="726"/>
      <c r="R53" s="412"/>
      <c r="S53" s="412"/>
      <c r="T53" s="412"/>
      <c r="U53" s="412"/>
      <c r="V53" s="412"/>
      <c r="W53" s="684"/>
      <c r="X53" s="684"/>
      <c r="Y53" s="684"/>
      <c r="Z53" s="684"/>
      <c r="AA53" s="684"/>
      <c r="AB53" s="684"/>
      <c r="AC53" s="684"/>
      <c r="AD53" s="684"/>
      <c r="AE53" s="684"/>
      <c r="AF53" s="684"/>
      <c r="AG53" s="412"/>
      <c r="AH53" s="412"/>
      <c r="AI53" s="412"/>
      <c r="AJ53" s="412"/>
      <c r="AK53" s="727"/>
      <c r="AL53" s="727"/>
      <c r="AM53" s="727"/>
      <c r="AN53" s="640"/>
      <c r="AO53" s="640"/>
      <c r="AP53" s="685"/>
      <c r="AQ53" s="9"/>
      <c r="AR53" s="174"/>
      <c r="AS53" s="160"/>
      <c r="AT53" s="158"/>
      <c r="AU53" s="158"/>
      <c r="AV53" s="158"/>
      <c r="AW53" s="158"/>
      <c r="AX53" s="161"/>
      <c r="AY53" s="162"/>
      <c r="AZ53" s="162"/>
    </row>
    <row r="54" spans="1:52" ht="15.75" customHeight="1" x14ac:dyDescent="0.25">
      <c r="A54" s="76"/>
      <c r="B54" s="9"/>
      <c r="C54" s="703" t="s">
        <v>367</v>
      </c>
      <c r="D54" s="703"/>
      <c r="E54" s="703"/>
      <c r="F54" s="703"/>
      <c r="G54" s="703"/>
      <c r="H54" s="703"/>
      <c r="I54" s="703"/>
      <c r="J54" s="703"/>
      <c r="K54" s="703"/>
      <c r="L54" s="703"/>
      <c r="M54" s="703"/>
      <c r="N54" s="703"/>
      <c r="O54" s="740" t="s">
        <v>368</v>
      </c>
      <c r="P54" s="740"/>
      <c r="Q54" s="740"/>
      <c r="R54" s="721"/>
      <c r="S54" s="721"/>
      <c r="T54" s="721"/>
      <c r="U54" s="721"/>
      <c r="V54" s="721"/>
      <c r="W54" s="722"/>
      <c r="X54" s="722"/>
      <c r="Y54" s="722"/>
      <c r="Z54" s="722"/>
      <c r="AA54" s="722"/>
      <c r="AB54" s="722"/>
      <c r="AC54" s="722"/>
      <c r="AD54" s="722"/>
      <c r="AE54" s="722"/>
      <c r="AF54" s="722"/>
      <c r="AG54" s="697">
        <f t="shared" si="0"/>
        <v>0</v>
      </c>
      <c r="AH54" s="697"/>
      <c r="AI54" s="697"/>
      <c r="AJ54" s="697"/>
      <c r="AK54" s="741">
        <v>2</v>
      </c>
      <c r="AL54" s="741"/>
      <c r="AM54" s="741"/>
      <c r="AN54" s="694">
        <f t="shared" si="1"/>
        <v>0</v>
      </c>
      <c r="AO54" s="694"/>
      <c r="AP54" s="694"/>
      <c r="AQ54" s="9"/>
      <c r="AR54" s="174"/>
      <c r="AS54" s="160"/>
      <c r="AT54" s="158"/>
      <c r="AU54" s="158"/>
      <c r="AV54" s="158"/>
      <c r="AW54" s="158"/>
      <c r="AX54" s="161"/>
      <c r="AY54" s="162"/>
      <c r="AZ54" s="162"/>
    </row>
    <row r="55" spans="1:52" ht="15.75" customHeight="1" x14ac:dyDescent="0.25">
      <c r="A55" s="76"/>
      <c r="B55" s="9"/>
      <c r="C55" s="702" t="s">
        <v>369</v>
      </c>
      <c r="D55" s="702"/>
      <c r="E55" s="702"/>
      <c r="F55" s="702"/>
      <c r="G55" s="702"/>
      <c r="H55" s="702"/>
      <c r="I55" s="702"/>
      <c r="J55" s="702"/>
      <c r="K55" s="702"/>
      <c r="L55" s="702"/>
      <c r="M55" s="702"/>
      <c r="N55" s="702"/>
      <c r="O55" s="743" t="s">
        <v>368</v>
      </c>
      <c r="P55" s="743"/>
      <c r="Q55" s="743"/>
      <c r="R55" s="600"/>
      <c r="S55" s="600"/>
      <c r="T55" s="600"/>
      <c r="U55" s="600"/>
      <c r="V55" s="600"/>
      <c r="W55" s="724"/>
      <c r="X55" s="724"/>
      <c r="Y55" s="724"/>
      <c r="Z55" s="724"/>
      <c r="AA55" s="724"/>
      <c r="AB55" s="724"/>
      <c r="AC55" s="724"/>
      <c r="AD55" s="724"/>
      <c r="AE55" s="724"/>
      <c r="AF55" s="724"/>
      <c r="AG55" s="530">
        <f t="shared" si="0"/>
        <v>0</v>
      </c>
      <c r="AH55" s="530"/>
      <c r="AI55" s="530"/>
      <c r="AJ55" s="530"/>
      <c r="AK55" s="742">
        <v>2</v>
      </c>
      <c r="AL55" s="742"/>
      <c r="AM55" s="742"/>
      <c r="AN55" s="598">
        <f t="shared" si="1"/>
        <v>0</v>
      </c>
      <c r="AO55" s="598"/>
      <c r="AP55" s="598"/>
      <c r="AQ55" s="9"/>
      <c r="AR55" s="174"/>
      <c r="AS55" s="160"/>
      <c r="AT55" s="158"/>
      <c r="AU55" s="158"/>
      <c r="AV55" s="158"/>
      <c r="AW55" s="158"/>
      <c r="AX55" s="161"/>
      <c r="AY55" s="162"/>
      <c r="AZ55" s="162"/>
    </row>
    <row r="56" spans="1:52" ht="15.75" customHeight="1" x14ac:dyDescent="0.25">
      <c r="A56" s="76"/>
      <c r="B56" s="9"/>
      <c r="C56" s="702" t="s">
        <v>370</v>
      </c>
      <c r="D56" s="702"/>
      <c r="E56" s="702"/>
      <c r="F56" s="702"/>
      <c r="G56" s="702"/>
      <c r="H56" s="702"/>
      <c r="I56" s="702"/>
      <c r="J56" s="702"/>
      <c r="K56" s="702"/>
      <c r="L56" s="702"/>
      <c r="M56" s="702"/>
      <c r="N56" s="702"/>
      <c r="O56" s="743" t="s">
        <v>368</v>
      </c>
      <c r="P56" s="743"/>
      <c r="Q56" s="743"/>
      <c r="R56" s="600"/>
      <c r="S56" s="600"/>
      <c r="T56" s="600"/>
      <c r="U56" s="600"/>
      <c r="V56" s="600"/>
      <c r="W56" s="724"/>
      <c r="X56" s="724"/>
      <c r="Y56" s="724"/>
      <c r="Z56" s="724"/>
      <c r="AA56" s="724"/>
      <c r="AB56" s="724"/>
      <c r="AC56" s="724"/>
      <c r="AD56" s="724"/>
      <c r="AE56" s="724"/>
      <c r="AF56" s="724"/>
      <c r="AG56" s="530">
        <f t="shared" si="0"/>
        <v>0</v>
      </c>
      <c r="AH56" s="530"/>
      <c r="AI56" s="530"/>
      <c r="AJ56" s="530"/>
      <c r="AK56" s="742">
        <v>2</v>
      </c>
      <c r="AL56" s="742"/>
      <c r="AM56" s="742"/>
      <c r="AN56" s="598">
        <f t="shared" si="1"/>
        <v>0</v>
      </c>
      <c r="AO56" s="598"/>
      <c r="AP56" s="598"/>
      <c r="AQ56" s="9"/>
      <c r="AR56" s="174"/>
      <c r="AS56" s="160"/>
      <c r="AT56" s="158"/>
      <c r="AU56" s="158"/>
      <c r="AV56" s="158"/>
      <c r="AW56" s="158"/>
      <c r="AX56" s="161"/>
      <c r="AY56" s="162"/>
      <c r="AZ56" s="162"/>
    </row>
    <row r="57" spans="1:52" ht="15.75" customHeight="1" x14ac:dyDescent="0.25">
      <c r="A57" s="76"/>
      <c r="B57" s="9"/>
      <c r="C57" s="702" t="s">
        <v>371</v>
      </c>
      <c r="D57" s="702"/>
      <c r="E57" s="702"/>
      <c r="F57" s="702"/>
      <c r="G57" s="702"/>
      <c r="H57" s="702"/>
      <c r="I57" s="702"/>
      <c r="J57" s="702"/>
      <c r="K57" s="702"/>
      <c r="L57" s="702"/>
      <c r="M57" s="702"/>
      <c r="N57" s="702"/>
      <c r="O57" s="743" t="s">
        <v>368</v>
      </c>
      <c r="P57" s="743"/>
      <c r="Q57" s="743"/>
      <c r="R57" s="600"/>
      <c r="S57" s="600"/>
      <c r="T57" s="600"/>
      <c r="U57" s="600"/>
      <c r="V57" s="600"/>
      <c r="W57" s="724"/>
      <c r="X57" s="724"/>
      <c r="Y57" s="724"/>
      <c r="Z57" s="724"/>
      <c r="AA57" s="724"/>
      <c r="AB57" s="724"/>
      <c r="AC57" s="724"/>
      <c r="AD57" s="724"/>
      <c r="AE57" s="724"/>
      <c r="AF57" s="724"/>
      <c r="AG57" s="530">
        <f t="shared" si="0"/>
        <v>0</v>
      </c>
      <c r="AH57" s="530"/>
      <c r="AI57" s="530"/>
      <c r="AJ57" s="530"/>
      <c r="AK57" s="742">
        <v>2</v>
      </c>
      <c r="AL57" s="742"/>
      <c r="AM57" s="742"/>
      <c r="AN57" s="598">
        <f t="shared" si="1"/>
        <v>0</v>
      </c>
      <c r="AO57" s="598"/>
      <c r="AP57" s="598"/>
      <c r="AQ57" s="9"/>
      <c r="AR57" s="174"/>
      <c r="AS57" s="160"/>
      <c r="AT57" s="158"/>
      <c r="AU57" s="158"/>
      <c r="AV57" s="158"/>
      <c r="AW57" s="158"/>
      <c r="AX57" s="161"/>
      <c r="AY57" s="162"/>
      <c r="AZ57" s="162"/>
    </row>
    <row r="58" spans="1:52" ht="15.75" customHeight="1" x14ac:dyDescent="0.25">
      <c r="A58" s="76"/>
      <c r="B58" s="9"/>
      <c r="C58" s="702" t="s">
        <v>372</v>
      </c>
      <c r="D58" s="702"/>
      <c r="E58" s="702"/>
      <c r="F58" s="702"/>
      <c r="G58" s="702"/>
      <c r="H58" s="702"/>
      <c r="I58" s="702"/>
      <c r="J58" s="702"/>
      <c r="K58" s="702"/>
      <c r="L58" s="702"/>
      <c r="M58" s="702"/>
      <c r="N58" s="702"/>
      <c r="O58" s="743" t="s">
        <v>615</v>
      </c>
      <c r="P58" s="743"/>
      <c r="Q58" s="743"/>
      <c r="R58" s="600"/>
      <c r="S58" s="600"/>
      <c r="T58" s="600"/>
      <c r="U58" s="600"/>
      <c r="V58" s="600"/>
      <c r="W58" s="724"/>
      <c r="X58" s="724"/>
      <c r="Y58" s="724"/>
      <c r="Z58" s="724"/>
      <c r="AA58" s="724"/>
      <c r="AB58" s="724"/>
      <c r="AC58" s="724"/>
      <c r="AD58" s="724"/>
      <c r="AE58" s="724"/>
      <c r="AF58" s="724"/>
      <c r="AG58" s="530">
        <f t="shared" si="0"/>
        <v>0</v>
      </c>
      <c r="AH58" s="530"/>
      <c r="AI58" s="530"/>
      <c r="AJ58" s="530"/>
      <c r="AK58" s="742">
        <v>7.49</v>
      </c>
      <c r="AL58" s="742"/>
      <c r="AM58" s="742"/>
      <c r="AN58" s="598">
        <f t="shared" si="1"/>
        <v>0</v>
      </c>
      <c r="AO58" s="598"/>
      <c r="AP58" s="598"/>
      <c r="AQ58" s="9"/>
      <c r="AR58" s="174"/>
      <c r="AS58" s="158"/>
      <c r="AT58" s="158"/>
      <c r="AU58" s="158"/>
      <c r="AV58" s="158"/>
      <c r="AW58" s="158"/>
      <c r="AX58" s="161"/>
      <c r="AY58" s="162"/>
      <c r="AZ58" s="162"/>
    </row>
    <row r="59" spans="1:52" ht="15.75" customHeight="1" x14ac:dyDescent="0.25">
      <c r="A59" s="76"/>
      <c r="B59" s="9"/>
      <c r="C59" s="709" t="s">
        <v>373</v>
      </c>
      <c r="D59" s="709"/>
      <c r="E59" s="709"/>
      <c r="F59" s="709"/>
      <c r="G59" s="709"/>
      <c r="H59" s="709"/>
      <c r="I59" s="709"/>
      <c r="J59" s="709"/>
      <c r="K59" s="709"/>
      <c r="L59" s="709"/>
      <c r="M59" s="709"/>
      <c r="N59" s="709"/>
      <c r="O59" s="720" t="s">
        <v>616</v>
      </c>
      <c r="P59" s="720"/>
      <c r="Q59" s="720"/>
      <c r="R59" s="635"/>
      <c r="S59" s="635"/>
      <c r="T59" s="635"/>
      <c r="U59" s="635"/>
      <c r="V59" s="635"/>
      <c r="W59" s="728"/>
      <c r="X59" s="728"/>
      <c r="Y59" s="728"/>
      <c r="Z59" s="728"/>
      <c r="AA59" s="728"/>
      <c r="AB59" s="728"/>
      <c r="AC59" s="728"/>
      <c r="AD59" s="728"/>
      <c r="AE59" s="728"/>
      <c r="AF59" s="728"/>
      <c r="AG59" s="634">
        <f t="shared" si="0"/>
        <v>0</v>
      </c>
      <c r="AH59" s="634"/>
      <c r="AI59" s="634"/>
      <c r="AJ59" s="634"/>
      <c r="AK59" s="744">
        <v>5</v>
      </c>
      <c r="AL59" s="744"/>
      <c r="AM59" s="744"/>
      <c r="AN59" s="636">
        <f t="shared" si="1"/>
        <v>0</v>
      </c>
      <c r="AO59" s="636"/>
      <c r="AP59" s="636"/>
      <c r="AQ59" s="9"/>
      <c r="AR59" s="174"/>
      <c r="AS59" s="158"/>
      <c r="AT59" s="158"/>
      <c r="AU59" s="158"/>
      <c r="AV59" s="158"/>
      <c r="AW59" s="158"/>
      <c r="AX59" s="161"/>
      <c r="AY59" s="162"/>
      <c r="AZ59" s="162"/>
    </row>
    <row r="60" spans="1:52" ht="19.5" customHeight="1" x14ac:dyDescent="0.3">
      <c r="A60" s="76"/>
      <c r="B60" s="9"/>
      <c r="C60" s="717" t="s">
        <v>374</v>
      </c>
      <c r="D60" s="718"/>
      <c r="E60" s="718"/>
      <c r="F60" s="718"/>
      <c r="G60" s="718"/>
      <c r="H60" s="718"/>
      <c r="I60" s="718"/>
      <c r="J60" s="718"/>
      <c r="K60" s="718"/>
      <c r="L60" s="718"/>
      <c r="M60" s="718"/>
      <c r="N60" s="718"/>
      <c r="O60" s="726"/>
      <c r="P60" s="726"/>
      <c r="Q60" s="726"/>
      <c r="R60" s="412"/>
      <c r="S60" s="412"/>
      <c r="T60" s="412"/>
      <c r="U60" s="412"/>
      <c r="V60" s="412"/>
      <c r="W60" s="684"/>
      <c r="X60" s="684"/>
      <c r="Y60" s="684"/>
      <c r="Z60" s="684"/>
      <c r="AA60" s="684"/>
      <c r="AB60" s="684"/>
      <c r="AC60" s="684"/>
      <c r="AD60" s="684"/>
      <c r="AE60" s="684"/>
      <c r="AF60" s="684"/>
      <c r="AG60" s="412"/>
      <c r="AH60" s="412"/>
      <c r="AI60" s="412"/>
      <c r="AJ60" s="412"/>
      <c r="AK60" s="727"/>
      <c r="AL60" s="727"/>
      <c r="AM60" s="727"/>
      <c r="AN60" s="640"/>
      <c r="AO60" s="640"/>
      <c r="AP60" s="685"/>
      <c r="AQ60" s="9"/>
      <c r="AR60" s="174"/>
      <c r="AS60" s="158"/>
      <c r="AT60" s="158"/>
      <c r="AU60" s="158"/>
      <c r="AV60" s="158"/>
      <c r="AW60" s="158"/>
      <c r="AX60" s="161"/>
      <c r="AY60" s="162"/>
      <c r="AZ60" s="162"/>
    </row>
    <row r="61" spans="1:52" ht="15.75" customHeight="1" x14ac:dyDescent="0.25">
      <c r="A61" s="76"/>
      <c r="B61" s="9"/>
      <c r="C61" s="713" t="s">
        <v>375</v>
      </c>
      <c r="D61" s="713"/>
      <c r="E61" s="713"/>
      <c r="F61" s="713"/>
      <c r="G61" s="713"/>
      <c r="H61" s="713"/>
      <c r="I61" s="713"/>
      <c r="J61" s="713"/>
      <c r="K61" s="713"/>
      <c r="L61" s="713"/>
      <c r="M61" s="713"/>
      <c r="N61" s="713"/>
      <c r="O61" s="740" t="s">
        <v>376</v>
      </c>
      <c r="P61" s="740"/>
      <c r="Q61" s="740"/>
      <c r="R61" s="721"/>
      <c r="S61" s="721"/>
      <c r="T61" s="721"/>
      <c r="U61" s="721"/>
      <c r="V61" s="721"/>
      <c r="W61" s="722"/>
      <c r="X61" s="722"/>
      <c r="Y61" s="722"/>
      <c r="Z61" s="722"/>
      <c r="AA61" s="722"/>
      <c r="AB61" s="722"/>
      <c r="AC61" s="722"/>
      <c r="AD61" s="722"/>
      <c r="AE61" s="722"/>
      <c r="AF61" s="722"/>
      <c r="AG61" s="697">
        <f t="shared" si="0"/>
        <v>0</v>
      </c>
      <c r="AH61" s="697"/>
      <c r="AI61" s="697"/>
      <c r="AJ61" s="697"/>
      <c r="AK61" s="741">
        <v>2.5</v>
      </c>
      <c r="AL61" s="741"/>
      <c r="AM61" s="741"/>
      <c r="AN61" s="694">
        <f t="shared" si="1"/>
        <v>0</v>
      </c>
      <c r="AO61" s="694"/>
      <c r="AP61" s="694"/>
      <c r="AQ61" s="9"/>
      <c r="AR61" s="174"/>
      <c r="AS61" s="158"/>
      <c r="AT61" s="158"/>
      <c r="AU61" s="158"/>
      <c r="AV61" s="158"/>
      <c r="AW61" s="158"/>
      <c r="AX61" s="161"/>
      <c r="AY61" s="162"/>
      <c r="AZ61" s="162"/>
    </row>
    <row r="62" spans="1:52" ht="15.75" customHeight="1" x14ac:dyDescent="0.25">
      <c r="A62" s="76"/>
      <c r="B62" s="9"/>
      <c r="C62" s="714" t="s">
        <v>377</v>
      </c>
      <c r="D62" s="714"/>
      <c r="E62" s="714"/>
      <c r="F62" s="714"/>
      <c r="G62" s="714"/>
      <c r="H62" s="714"/>
      <c r="I62" s="714"/>
      <c r="J62" s="714"/>
      <c r="K62" s="714"/>
      <c r="L62" s="714"/>
      <c r="M62" s="714"/>
      <c r="N62" s="714"/>
      <c r="O62" s="743" t="s">
        <v>376</v>
      </c>
      <c r="P62" s="743"/>
      <c r="Q62" s="743"/>
      <c r="R62" s="600"/>
      <c r="S62" s="600"/>
      <c r="T62" s="600"/>
      <c r="U62" s="600"/>
      <c r="V62" s="600"/>
      <c r="W62" s="724"/>
      <c r="X62" s="724"/>
      <c r="Y62" s="724"/>
      <c r="Z62" s="724"/>
      <c r="AA62" s="724"/>
      <c r="AB62" s="724"/>
      <c r="AC62" s="724"/>
      <c r="AD62" s="724"/>
      <c r="AE62" s="724"/>
      <c r="AF62" s="724"/>
      <c r="AG62" s="530">
        <f t="shared" si="0"/>
        <v>0</v>
      </c>
      <c r="AH62" s="530"/>
      <c r="AI62" s="530"/>
      <c r="AJ62" s="530"/>
      <c r="AK62" s="742">
        <v>2.5</v>
      </c>
      <c r="AL62" s="742"/>
      <c r="AM62" s="742"/>
      <c r="AN62" s="598">
        <f t="shared" si="1"/>
        <v>0</v>
      </c>
      <c r="AO62" s="598"/>
      <c r="AP62" s="598"/>
      <c r="AQ62" s="9"/>
      <c r="AR62" s="174"/>
      <c r="AS62" s="666"/>
      <c r="AT62" s="666"/>
      <c r="AU62" s="666"/>
      <c r="AV62" s="158"/>
      <c r="AW62" s="158"/>
      <c r="AX62" s="158"/>
      <c r="AY62" s="158"/>
      <c r="AZ62" s="158"/>
    </row>
    <row r="63" spans="1:52" ht="15.75" customHeight="1" x14ac:dyDescent="0.25">
      <c r="A63" s="76"/>
      <c r="B63" s="9"/>
      <c r="C63" s="714" t="s">
        <v>378</v>
      </c>
      <c r="D63" s="714"/>
      <c r="E63" s="714"/>
      <c r="F63" s="714"/>
      <c r="G63" s="714"/>
      <c r="H63" s="714"/>
      <c r="I63" s="714"/>
      <c r="J63" s="714"/>
      <c r="K63" s="714"/>
      <c r="L63" s="714"/>
      <c r="M63" s="714"/>
      <c r="N63" s="714"/>
      <c r="O63" s="743" t="s">
        <v>376</v>
      </c>
      <c r="P63" s="743"/>
      <c r="Q63" s="743"/>
      <c r="R63" s="600"/>
      <c r="S63" s="600"/>
      <c r="T63" s="600"/>
      <c r="U63" s="600"/>
      <c r="V63" s="600"/>
      <c r="W63" s="724"/>
      <c r="X63" s="724"/>
      <c r="Y63" s="724"/>
      <c r="Z63" s="724"/>
      <c r="AA63" s="724"/>
      <c r="AB63" s="724"/>
      <c r="AC63" s="724"/>
      <c r="AD63" s="724"/>
      <c r="AE63" s="724"/>
      <c r="AF63" s="724"/>
      <c r="AG63" s="530">
        <f t="shared" si="0"/>
        <v>0</v>
      </c>
      <c r="AH63" s="530"/>
      <c r="AI63" s="530"/>
      <c r="AJ63" s="530"/>
      <c r="AK63" s="742">
        <v>2.5</v>
      </c>
      <c r="AL63" s="742"/>
      <c r="AM63" s="742"/>
      <c r="AN63" s="598">
        <f t="shared" si="1"/>
        <v>0</v>
      </c>
      <c r="AO63" s="598"/>
      <c r="AP63" s="598"/>
      <c r="AQ63" s="9"/>
      <c r="AR63" s="174"/>
      <c r="AS63" s="666"/>
      <c r="AT63" s="666"/>
      <c r="AU63" s="666"/>
      <c r="AV63" s="158"/>
      <c r="AW63" s="162"/>
      <c r="AX63" s="158"/>
      <c r="AY63" s="162"/>
      <c r="AZ63" s="158"/>
    </row>
    <row r="64" spans="1:52" ht="15.75" customHeight="1" x14ac:dyDescent="0.25">
      <c r="A64" s="76"/>
      <c r="B64" s="9"/>
      <c r="C64" s="714" t="s">
        <v>379</v>
      </c>
      <c r="D64" s="714"/>
      <c r="E64" s="714"/>
      <c r="F64" s="714"/>
      <c r="G64" s="714"/>
      <c r="H64" s="714"/>
      <c r="I64" s="714"/>
      <c r="J64" s="714"/>
      <c r="K64" s="714"/>
      <c r="L64" s="714"/>
      <c r="M64" s="714"/>
      <c r="N64" s="714"/>
      <c r="O64" s="743" t="s">
        <v>633</v>
      </c>
      <c r="P64" s="743"/>
      <c r="Q64" s="743"/>
      <c r="R64" s="600"/>
      <c r="S64" s="600"/>
      <c r="T64" s="600"/>
      <c r="U64" s="600"/>
      <c r="V64" s="600"/>
      <c r="W64" s="724"/>
      <c r="X64" s="724"/>
      <c r="Y64" s="724"/>
      <c r="Z64" s="724"/>
      <c r="AA64" s="724"/>
      <c r="AB64" s="724"/>
      <c r="AC64" s="724"/>
      <c r="AD64" s="724"/>
      <c r="AE64" s="724"/>
      <c r="AF64" s="724"/>
      <c r="AG64" s="530">
        <f t="shared" si="0"/>
        <v>0</v>
      </c>
      <c r="AH64" s="530"/>
      <c r="AI64" s="530"/>
      <c r="AJ64" s="530"/>
      <c r="AK64" s="742">
        <v>7.75</v>
      </c>
      <c r="AL64" s="742"/>
      <c r="AM64" s="742"/>
      <c r="AN64" s="598">
        <f t="shared" si="1"/>
        <v>0</v>
      </c>
      <c r="AO64" s="598"/>
      <c r="AP64" s="598"/>
      <c r="AQ64" s="9"/>
      <c r="AR64" s="174"/>
      <c r="AS64" s="347"/>
      <c r="AT64" s="347"/>
      <c r="AU64" s="348"/>
      <c r="AV64" s="158"/>
      <c r="AW64" s="158"/>
      <c r="AX64" s="158"/>
      <c r="AY64" s="158"/>
      <c r="AZ64" s="158"/>
    </row>
    <row r="65" spans="1:52" ht="15.75" customHeight="1" x14ac:dyDescent="0.25">
      <c r="A65" s="76"/>
      <c r="B65" s="9"/>
      <c r="C65" s="669" t="s">
        <v>623</v>
      </c>
      <c r="D65" s="670"/>
      <c r="E65" s="670"/>
      <c r="F65" s="670"/>
      <c r="G65" s="670"/>
      <c r="H65" s="670"/>
      <c r="I65" s="670"/>
      <c r="J65" s="670"/>
      <c r="K65" s="670"/>
      <c r="L65" s="670"/>
      <c r="M65" s="670"/>
      <c r="N65" s="671"/>
      <c r="O65" s="672" t="s">
        <v>624</v>
      </c>
      <c r="P65" s="673"/>
      <c r="Q65" s="674"/>
      <c r="R65" s="595"/>
      <c r="S65" s="596"/>
      <c r="T65" s="596"/>
      <c r="U65" s="596"/>
      <c r="V65" s="597"/>
      <c r="W65" s="675"/>
      <c r="X65" s="676"/>
      <c r="Y65" s="676"/>
      <c r="Z65" s="676"/>
      <c r="AA65" s="677"/>
      <c r="AB65" s="675"/>
      <c r="AC65" s="676"/>
      <c r="AD65" s="676"/>
      <c r="AE65" s="676"/>
      <c r="AF65" s="677"/>
      <c r="AG65" s="530">
        <f>-1*AU65</f>
        <v>0</v>
      </c>
      <c r="AH65" s="530"/>
      <c r="AI65" s="530"/>
      <c r="AJ65" s="530"/>
      <c r="AK65" s="678">
        <f>IF(AB65="",0,2)</f>
        <v>0</v>
      </c>
      <c r="AL65" s="679"/>
      <c r="AM65" s="680"/>
      <c r="AN65" s="602">
        <f t="shared" ref="AN65" si="4">AG65*AK65</f>
        <v>0</v>
      </c>
      <c r="AO65" s="603"/>
      <c r="AP65" s="604"/>
      <c r="AQ65" s="9"/>
      <c r="AR65" s="174"/>
      <c r="AS65" s="349"/>
      <c r="AT65" s="349"/>
      <c r="AU65" s="349"/>
      <c r="AV65" s="158"/>
      <c r="AW65" s="158"/>
      <c r="AX65" s="158"/>
      <c r="AY65" s="158"/>
      <c r="AZ65" s="158"/>
    </row>
    <row r="66" spans="1:52" ht="19.5" customHeight="1" x14ac:dyDescent="0.25">
      <c r="A66" s="76"/>
      <c r="B66" s="9"/>
      <c r="C66" s="686" t="s">
        <v>274</v>
      </c>
      <c r="D66" s="686"/>
      <c r="E66" s="686"/>
      <c r="F66" s="686"/>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7">
        <f>SUM(AN18:AP65)</f>
        <v>0</v>
      </c>
      <c r="AO66" s="687"/>
      <c r="AP66" s="687"/>
      <c r="AQ66" s="9"/>
      <c r="AR66" s="174"/>
      <c r="AS66" s="350"/>
      <c r="AT66" s="350"/>
      <c r="AU66" s="159"/>
      <c r="AV66" s="158"/>
      <c r="AW66" s="158"/>
      <c r="AX66" s="158"/>
      <c r="AY66" s="158"/>
      <c r="AZ66" s="162"/>
    </row>
    <row r="67" spans="1:52" ht="10.5" customHeight="1" x14ac:dyDescent="0.25">
      <c r="A67" s="76"/>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179"/>
      <c r="AO67" s="179"/>
      <c r="AP67" s="179"/>
      <c r="AQ67" s="9"/>
      <c r="AR67" s="174"/>
      <c r="AS67" s="158"/>
      <c r="AT67" s="158"/>
      <c r="AU67" s="158"/>
      <c r="AV67" s="158"/>
      <c r="AW67" s="158"/>
      <c r="AX67" s="158"/>
      <c r="AY67" s="158"/>
      <c r="AZ67" s="158"/>
    </row>
    <row r="68" spans="1:52" s="171" customFormat="1" ht="19.5" customHeight="1" x14ac:dyDescent="0.3">
      <c r="A68" s="170"/>
      <c r="B68" s="187"/>
      <c r="C68" s="689" t="s">
        <v>460</v>
      </c>
      <c r="D68" s="690"/>
      <c r="E68" s="690"/>
      <c r="F68" s="690"/>
      <c r="G68" s="690"/>
      <c r="H68" s="690"/>
      <c r="I68" s="690"/>
      <c r="J68" s="690"/>
      <c r="K68" s="690"/>
      <c r="L68" s="690"/>
      <c r="M68" s="690"/>
      <c r="N68" s="690"/>
      <c r="O68" s="690"/>
      <c r="P68" s="690"/>
      <c r="Q68" s="690"/>
      <c r="R68" s="690"/>
      <c r="S68" s="690"/>
      <c r="T68" s="690"/>
      <c r="U68" s="690"/>
      <c r="V68" s="690"/>
      <c r="W68" s="690"/>
      <c r="X68" s="690"/>
      <c r="Y68" s="690"/>
      <c r="Z68" s="690"/>
      <c r="AA68" s="690"/>
      <c r="AB68" s="690"/>
      <c r="AC68" s="690"/>
      <c r="AD68" s="690"/>
      <c r="AE68" s="690"/>
      <c r="AF68" s="690"/>
      <c r="AG68" s="690"/>
      <c r="AH68" s="690"/>
      <c r="AI68" s="690"/>
      <c r="AJ68" s="690"/>
      <c r="AK68" s="690"/>
      <c r="AL68" s="690"/>
      <c r="AM68" s="690"/>
      <c r="AN68" s="692"/>
      <c r="AO68" s="692"/>
      <c r="AP68" s="693"/>
      <c r="AQ68" s="187"/>
      <c r="AR68" s="299"/>
      <c r="AS68" s="165"/>
      <c r="AT68" s="165"/>
      <c r="AU68" s="165"/>
      <c r="AV68" s="165"/>
      <c r="AW68" s="165"/>
      <c r="AX68" s="165"/>
      <c r="AY68" s="165"/>
      <c r="AZ68" s="165"/>
    </row>
    <row r="69" spans="1:52" ht="15.75" customHeight="1" x14ac:dyDescent="0.25">
      <c r="A69" s="76"/>
      <c r="B69" s="9"/>
      <c r="C69" s="695"/>
      <c r="D69" s="695"/>
      <c r="E69" s="695"/>
      <c r="F69" s="695"/>
      <c r="G69" s="695"/>
      <c r="H69" s="695"/>
      <c r="I69" s="695"/>
      <c r="J69" s="695"/>
      <c r="K69" s="695"/>
      <c r="L69" s="695"/>
      <c r="M69" s="695"/>
      <c r="N69" s="695"/>
      <c r="O69" s="695"/>
      <c r="P69" s="695"/>
      <c r="Q69" s="695"/>
      <c r="R69" s="695"/>
      <c r="S69" s="695"/>
      <c r="T69" s="695"/>
      <c r="U69" s="695"/>
      <c r="V69" s="695"/>
      <c r="W69" s="696"/>
      <c r="X69" s="696"/>
      <c r="Y69" s="696"/>
      <c r="Z69" s="696"/>
      <c r="AA69" s="696"/>
      <c r="AB69" s="696"/>
      <c r="AC69" s="696"/>
      <c r="AD69" s="696"/>
      <c r="AE69" s="696"/>
      <c r="AF69" s="696"/>
      <c r="AG69" s="697">
        <f>R69</f>
        <v>0</v>
      </c>
      <c r="AH69" s="697"/>
      <c r="AI69" s="697"/>
      <c r="AJ69" s="697"/>
      <c r="AK69" s="697"/>
      <c r="AL69" s="697"/>
      <c r="AM69" s="697"/>
      <c r="AN69" s="694">
        <f>AG69*AK69</f>
        <v>0</v>
      </c>
      <c r="AO69" s="694"/>
      <c r="AP69" s="694"/>
      <c r="AQ69" s="9"/>
      <c r="AR69" s="174"/>
      <c r="AS69" s="158"/>
      <c r="AT69" s="158"/>
      <c r="AU69" s="158"/>
      <c r="AV69" s="158"/>
      <c r="AW69" s="158"/>
      <c r="AX69" s="158"/>
      <c r="AY69" s="158"/>
      <c r="AZ69" s="158"/>
    </row>
    <row r="70" spans="1:52" ht="15.75" customHeight="1" x14ac:dyDescent="0.25">
      <c r="A70" s="76"/>
      <c r="B70" s="9"/>
      <c r="C70" s="526"/>
      <c r="D70" s="526"/>
      <c r="E70" s="526"/>
      <c r="F70" s="526"/>
      <c r="G70" s="526"/>
      <c r="H70" s="526"/>
      <c r="I70" s="526"/>
      <c r="J70" s="526"/>
      <c r="K70" s="526"/>
      <c r="L70" s="526"/>
      <c r="M70" s="526"/>
      <c r="N70" s="526"/>
      <c r="O70" s="526"/>
      <c r="P70" s="526"/>
      <c r="Q70" s="526"/>
      <c r="R70" s="526"/>
      <c r="S70" s="526"/>
      <c r="T70" s="526"/>
      <c r="U70" s="526"/>
      <c r="V70" s="526"/>
      <c r="W70" s="691"/>
      <c r="X70" s="691"/>
      <c r="Y70" s="691"/>
      <c r="Z70" s="691"/>
      <c r="AA70" s="691"/>
      <c r="AB70" s="691"/>
      <c r="AC70" s="691"/>
      <c r="AD70" s="691"/>
      <c r="AE70" s="691"/>
      <c r="AF70" s="691"/>
      <c r="AG70" s="530">
        <f t="shared" ref="AG70:AG73" si="5">R70</f>
        <v>0</v>
      </c>
      <c r="AH70" s="530"/>
      <c r="AI70" s="530"/>
      <c r="AJ70" s="530"/>
      <c r="AK70" s="530"/>
      <c r="AL70" s="530"/>
      <c r="AM70" s="530"/>
      <c r="AN70" s="598">
        <f t="shared" ref="AN70:AN73" si="6">AG70*AK70</f>
        <v>0</v>
      </c>
      <c r="AO70" s="598"/>
      <c r="AP70" s="598"/>
      <c r="AQ70" s="9"/>
      <c r="AR70" s="174"/>
      <c r="AS70" s="158"/>
      <c r="AT70" s="158"/>
      <c r="AU70" s="158"/>
      <c r="AV70" s="158"/>
      <c r="AW70" s="158"/>
      <c r="AX70" s="158"/>
      <c r="AY70" s="158"/>
      <c r="AZ70" s="158"/>
    </row>
    <row r="71" spans="1:52" ht="15.75" customHeight="1" x14ac:dyDescent="0.25">
      <c r="A71" s="76"/>
      <c r="B71" s="9"/>
      <c r="C71" s="526"/>
      <c r="D71" s="526"/>
      <c r="E71" s="526"/>
      <c r="F71" s="526"/>
      <c r="G71" s="526"/>
      <c r="H71" s="526"/>
      <c r="I71" s="526"/>
      <c r="J71" s="526"/>
      <c r="K71" s="526"/>
      <c r="L71" s="526"/>
      <c r="M71" s="526"/>
      <c r="N71" s="526"/>
      <c r="O71" s="526"/>
      <c r="P71" s="526"/>
      <c r="Q71" s="526"/>
      <c r="R71" s="526"/>
      <c r="S71" s="526"/>
      <c r="T71" s="526"/>
      <c r="U71" s="526"/>
      <c r="V71" s="526"/>
      <c r="W71" s="691"/>
      <c r="X71" s="691"/>
      <c r="Y71" s="691"/>
      <c r="Z71" s="691"/>
      <c r="AA71" s="691"/>
      <c r="AB71" s="691"/>
      <c r="AC71" s="691"/>
      <c r="AD71" s="691"/>
      <c r="AE71" s="691"/>
      <c r="AF71" s="691"/>
      <c r="AG71" s="530">
        <f t="shared" si="5"/>
        <v>0</v>
      </c>
      <c r="AH71" s="530"/>
      <c r="AI71" s="530"/>
      <c r="AJ71" s="530"/>
      <c r="AK71" s="530"/>
      <c r="AL71" s="530"/>
      <c r="AM71" s="530"/>
      <c r="AN71" s="598">
        <f t="shared" si="6"/>
        <v>0</v>
      </c>
      <c r="AO71" s="598"/>
      <c r="AP71" s="598"/>
      <c r="AQ71" s="9"/>
      <c r="AR71" s="174"/>
      <c r="AS71" s="158"/>
      <c r="AT71" s="158"/>
      <c r="AU71" s="158"/>
      <c r="AV71" s="158"/>
      <c r="AW71" s="158"/>
      <c r="AX71" s="158"/>
      <c r="AY71" s="158"/>
      <c r="AZ71" s="158"/>
    </row>
    <row r="72" spans="1:52" ht="15.75" customHeight="1" x14ac:dyDescent="0.25">
      <c r="A72" s="76"/>
      <c r="B72" s="9"/>
      <c r="C72" s="526"/>
      <c r="D72" s="526"/>
      <c r="E72" s="526"/>
      <c r="F72" s="526"/>
      <c r="G72" s="526"/>
      <c r="H72" s="526"/>
      <c r="I72" s="526"/>
      <c r="J72" s="526"/>
      <c r="K72" s="526"/>
      <c r="L72" s="526"/>
      <c r="M72" s="526"/>
      <c r="N72" s="526"/>
      <c r="O72" s="526"/>
      <c r="P72" s="526"/>
      <c r="Q72" s="526"/>
      <c r="R72" s="526"/>
      <c r="S72" s="526"/>
      <c r="T72" s="526"/>
      <c r="U72" s="526"/>
      <c r="V72" s="526"/>
      <c r="W72" s="691"/>
      <c r="X72" s="691"/>
      <c r="Y72" s="691"/>
      <c r="Z72" s="691"/>
      <c r="AA72" s="691"/>
      <c r="AB72" s="691"/>
      <c r="AC72" s="691"/>
      <c r="AD72" s="691"/>
      <c r="AE72" s="691"/>
      <c r="AF72" s="691"/>
      <c r="AG72" s="530">
        <f t="shared" si="5"/>
        <v>0</v>
      </c>
      <c r="AH72" s="530"/>
      <c r="AI72" s="530"/>
      <c r="AJ72" s="530"/>
      <c r="AK72" s="530"/>
      <c r="AL72" s="530"/>
      <c r="AM72" s="530"/>
      <c r="AN72" s="598">
        <f t="shared" si="6"/>
        <v>0</v>
      </c>
      <c r="AO72" s="598"/>
      <c r="AP72" s="598"/>
      <c r="AQ72" s="9"/>
      <c r="AR72" s="174"/>
      <c r="AS72" s="158"/>
      <c r="AT72" s="158"/>
      <c r="AU72" s="158"/>
      <c r="AV72" s="158"/>
      <c r="AW72" s="158"/>
      <c r="AX72" s="158"/>
      <c r="AY72" s="158"/>
      <c r="AZ72" s="158"/>
    </row>
    <row r="73" spans="1:52" ht="15.75" customHeight="1" x14ac:dyDescent="0.25">
      <c r="A73" s="76"/>
      <c r="B73" s="9"/>
      <c r="C73" s="526"/>
      <c r="D73" s="526"/>
      <c r="E73" s="526"/>
      <c r="F73" s="526"/>
      <c r="G73" s="526"/>
      <c r="H73" s="526"/>
      <c r="I73" s="526"/>
      <c r="J73" s="526"/>
      <c r="K73" s="526"/>
      <c r="L73" s="526"/>
      <c r="M73" s="526"/>
      <c r="N73" s="526"/>
      <c r="O73" s="526"/>
      <c r="P73" s="526"/>
      <c r="Q73" s="526"/>
      <c r="R73" s="526"/>
      <c r="S73" s="526"/>
      <c r="T73" s="526"/>
      <c r="U73" s="526"/>
      <c r="V73" s="526"/>
      <c r="W73" s="691"/>
      <c r="X73" s="691"/>
      <c r="Y73" s="691"/>
      <c r="Z73" s="691"/>
      <c r="AA73" s="691"/>
      <c r="AB73" s="691"/>
      <c r="AC73" s="691"/>
      <c r="AD73" s="691"/>
      <c r="AE73" s="691"/>
      <c r="AF73" s="691"/>
      <c r="AG73" s="530">
        <f t="shared" si="5"/>
        <v>0</v>
      </c>
      <c r="AH73" s="530"/>
      <c r="AI73" s="530"/>
      <c r="AJ73" s="530"/>
      <c r="AK73" s="530"/>
      <c r="AL73" s="530"/>
      <c r="AM73" s="530"/>
      <c r="AN73" s="598">
        <f t="shared" si="6"/>
        <v>0</v>
      </c>
      <c r="AO73" s="598"/>
      <c r="AP73" s="598"/>
      <c r="AQ73" s="9"/>
      <c r="AR73" s="174"/>
      <c r="AS73" s="158"/>
      <c r="AT73" s="158"/>
      <c r="AU73" s="158"/>
      <c r="AV73" s="158"/>
      <c r="AW73" s="158"/>
      <c r="AX73" s="158"/>
      <c r="AY73" s="158"/>
      <c r="AZ73" s="158"/>
    </row>
    <row r="74" spans="1:52" s="171" customFormat="1" ht="19.5" customHeight="1" x14ac:dyDescent="0.3">
      <c r="A74" s="170"/>
      <c r="B74" s="187"/>
      <c r="C74" s="686" t="s">
        <v>380</v>
      </c>
      <c r="D74" s="686"/>
      <c r="E74" s="686"/>
      <c r="F74" s="686"/>
      <c r="G74" s="686"/>
      <c r="H74" s="686"/>
      <c r="I74" s="686"/>
      <c r="J74" s="686"/>
      <c r="K74" s="686"/>
      <c r="L74" s="686"/>
      <c r="M74" s="686"/>
      <c r="N74" s="686"/>
      <c r="O74" s="686"/>
      <c r="P74" s="686"/>
      <c r="Q74" s="686"/>
      <c r="R74" s="686"/>
      <c r="S74" s="686"/>
      <c r="T74" s="686"/>
      <c r="U74" s="686"/>
      <c r="V74" s="686"/>
      <c r="W74" s="686"/>
      <c r="X74" s="686"/>
      <c r="Y74" s="686"/>
      <c r="Z74" s="686"/>
      <c r="AA74" s="686"/>
      <c r="AB74" s="686"/>
      <c r="AC74" s="686"/>
      <c r="AD74" s="686"/>
      <c r="AE74" s="686"/>
      <c r="AF74" s="686"/>
      <c r="AG74" s="686"/>
      <c r="AH74" s="686"/>
      <c r="AI74" s="686"/>
      <c r="AJ74" s="686"/>
      <c r="AK74" s="686"/>
      <c r="AL74" s="686"/>
      <c r="AM74" s="686"/>
      <c r="AN74" s="687">
        <f>SUM(AN69:AP72)+AN66</f>
        <v>0</v>
      </c>
      <c r="AO74" s="687"/>
      <c r="AP74" s="687"/>
      <c r="AQ74" s="187"/>
      <c r="AR74" s="299"/>
      <c r="AS74" s="165"/>
      <c r="AT74" s="165"/>
      <c r="AU74" s="165"/>
      <c r="AV74" s="165"/>
      <c r="AW74" s="165"/>
      <c r="AX74" s="165"/>
      <c r="AY74" s="165"/>
      <c r="AZ74" s="165"/>
    </row>
    <row r="75" spans="1:52" ht="15.75" customHeight="1" x14ac:dyDescent="0.25">
      <c r="A75" s="76"/>
      <c r="B75" s="9"/>
      <c r="C75" s="9"/>
      <c r="D75" s="9"/>
      <c r="E75" s="9"/>
      <c r="F75" s="9"/>
      <c r="G75" s="9"/>
      <c r="H75" s="9"/>
      <c r="I75" s="9"/>
      <c r="J75" s="9"/>
      <c r="K75" s="9"/>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179"/>
      <c r="AO75" s="179"/>
      <c r="AP75" s="179"/>
      <c r="AQ75" s="9"/>
      <c r="AR75" s="174"/>
      <c r="AS75" s="158"/>
      <c r="AT75" s="158"/>
      <c r="AU75" s="158"/>
      <c r="AV75" s="158"/>
      <c r="AW75" s="158"/>
      <c r="AX75" s="158"/>
      <c r="AY75" s="158"/>
      <c r="AZ75" s="158"/>
    </row>
    <row r="76" spans="1:52" ht="15.75" customHeight="1" x14ac:dyDescent="0.25">
      <c r="A76" s="76"/>
      <c r="B76" s="9"/>
      <c r="C76" s="410" t="s">
        <v>454</v>
      </c>
      <c r="D76" s="410"/>
      <c r="E76" s="410"/>
      <c r="F76" s="410"/>
      <c r="G76" s="410"/>
      <c r="H76" s="410"/>
      <c r="I76" s="410"/>
      <c r="J76" s="410"/>
      <c r="K76" s="410"/>
      <c r="L76" s="410"/>
      <c r="M76" s="410"/>
      <c r="N76" s="410"/>
      <c r="O76" s="410"/>
      <c r="P76" s="410"/>
      <c r="Q76" s="410"/>
      <c r="R76" s="410"/>
      <c r="S76" s="410"/>
      <c r="T76" s="410"/>
      <c r="U76" s="410"/>
      <c r="V76" s="410"/>
      <c r="W76" s="410"/>
      <c r="X76" s="410"/>
      <c r="Y76" s="410"/>
      <c r="Z76" s="410"/>
      <c r="AA76" s="410"/>
      <c r="AB76" s="410"/>
      <c r="AC76" s="477"/>
      <c r="AD76" s="477"/>
      <c r="AE76" s="477"/>
      <c r="AF76" s="9"/>
      <c r="AG76" s="9"/>
      <c r="AH76" s="9"/>
      <c r="AI76" s="9"/>
      <c r="AJ76" s="9"/>
      <c r="AK76" s="9"/>
      <c r="AL76" s="9"/>
      <c r="AM76" s="9"/>
      <c r="AN76" s="179"/>
      <c r="AO76" s="179"/>
      <c r="AP76" s="179"/>
      <c r="AQ76" s="9"/>
      <c r="AR76" s="174"/>
      <c r="AS76" s="157"/>
      <c r="AT76" s="158"/>
      <c r="AU76" s="158"/>
      <c r="AV76" s="158"/>
      <c r="AW76" s="158"/>
      <c r="AX76" s="158"/>
      <c r="AY76" s="158"/>
      <c r="AZ76" s="158"/>
    </row>
    <row r="77" spans="1:52" ht="15.75" customHeight="1" x14ac:dyDescent="0.25">
      <c r="A77" s="76"/>
      <c r="B77" s="9"/>
      <c r="C77" s="700" t="str">
        <f>IF(AC76="oui","Prenez note que nous ne fournissons pas de glaçon; prévoyez en acheter","")</f>
        <v/>
      </c>
      <c r="D77" s="700"/>
      <c r="E77" s="700"/>
      <c r="F77" s="700"/>
      <c r="G77" s="700"/>
      <c r="H77" s="700"/>
      <c r="I77" s="700"/>
      <c r="J77" s="700"/>
      <c r="K77" s="700"/>
      <c r="L77" s="700"/>
      <c r="M77" s="700"/>
      <c r="N77" s="700"/>
      <c r="O77" s="700"/>
      <c r="P77" s="700"/>
      <c r="Q77" s="700"/>
      <c r="R77" s="700"/>
      <c r="S77" s="700"/>
      <c r="T77" s="700"/>
      <c r="U77" s="700"/>
      <c r="V77" s="700"/>
      <c r="W77" s="700"/>
      <c r="X77" s="700"/>
      <c r="Y77" s="700"/>
      <c r="Z77" s="700"/>
      <c r="AA77" s="700"/>
      <c r="AB77" s="700"/>
      <c r="AC77" s="9"/>
      <c r="AD77" s="9"/>
      <c r="AE77" s="9"/>
      <c r="AF77" s="9"/>
      <c r="AG77" s="9"/>
      <c r="AH77" s="9"/>
      <c r="AI77" s="9"/>
      <c r="AJ77" s="9"/>
      <c r="AK77" s="9"/>
      <c r="AL77" s="9"/>
      <c r="AM77" s="9"/>
      <c r="AN77" s="179"/>
      <c r="AO77" s="179"/>
      <c r="AP77" s="179"/>
      <c r="AQ77" s="9"/>
      <c r="AR77" s="174"/>
      <c r="AS77" s="157"/>
      <c r="AT77" s="158"/>
      <c r="AU77" s="158"/>
      <c r="AV77" s="158"/>
      <c r="AW77" s="158"/>
      <c r="AX77" s="158"/>
      <c r="AY77" s="158"/>
      <c r="AZ77" s="158"/>
    </row>
    <row r="78" spans="1:52" ht="15.75" customHeight="1" x14ac:dyDescent="0.25">
      <c r="A78" s="76"/>
      <c r="B78" s="9"/>
      <c r="C78" s="698" t="s">
        <v>381</v>
      </c>
      <c r="D78" s="698"/>
      <c r="E78" s="698"/>
      <c r="F78" s="698"/>
      <c r="G78" s="698"/>
      <c r="H78" s="698"/>
      <c r="I78" s="698"/>
      <c r="J78" s="698"/>
      <c r="K78" s="698"/>
      <c r="L78" s="698"/>
      <c r="M78" s="698"/>
      <c r="N78" s="698"/>
      <c r="O78" s="698"/>
      <c r="P78" s="698"/>
      <c r="Q78" s="698"/>
      <c r="R78" s="698"/>
      <c r="S78" s="698"/>
      <c r="T78" s="698"/>
      <c r="U78" s="698"/>
      <c r="V78" s="698"/>
      <c r="W78" s="698"/>
      <c r="X78" s="698"/>
      <c r="Y78" s="698"/>
      <c r="Z78" s="698"/>
      <c r="AA78" s="698"/>
      <c r="AB78" s="698"/>
      <c r="AC78" s="698"/>
      <c r="AD78" s="698"/>
      <c r="AE78" s="698"/>
      <c r="AF78" s="698"/>
      <c r="AG78" s="698"/>
      <c r="AH78" s="698"/>
      <c r="AI78" s="698"/>
      <c r="AJ78" s="698"/>
      <c r="AK78" s="698"/>
      <c r="AL78" s="698"/>
      <c r="AM78" s="698"/>
      <c r="AN78" s="698"/>
      <c r="AO78" s="698"/>
      <c r="AP78" s="698"/>
      <c r="AQ78" s="9"/>
      <c r="AR78" s="174"/>
      <c r="AS78" s="157"/>
      <c r="AT78" s="158"/>
      <c r="AU78" s="158"/>
      <c r="AV78" s="158"/>
      <c r="AW78" s="158"/>
      <c r="AX78" s="158"/>
      <c r="AY78" s="158"/>
      <c r="AZ78" s="158"/>
    </row>
    <row r="79" spans="1:52" ht="15.75" customHeight="1" x14ac:dyDescent="0.25">
      <c r="A79" s="76"/>
      <c r="B79" s="9"/>
      <c r="C79" s="698" t="s">
        <v>382</v>
      </c>
      <c r="D79" s="698"/>
      <c r="E79" s="698"/>
      <c r="F79" s="698"/>
      <c r="G79" s="698"/>
      <c r="H79" s="698"/>
      <c r="I79" s="698"/>
      <c r="J79" s="698"/>
      <c r="K79" s="698"/>
      <c r="L79" s="698"/>
      <c r="M79" s="698"/>
      <c r="N79" s="698"/>
      <c r="O79" s="698"/>
      <c r="P79" s="698"/>
      <c r="Q79" s="698"/>
      <c r="R79" s="698"/>
      <c r="S79" s="698"/>
      <c r="T79" s="698"/>
      <c r="U79" s="698"/>
      <c r="V79" s="698"/>
      <c r="W79" s="698"/>
      <c r="X79" s="698"/>
      <c r="Y79" s="698"/>
      <c r="Z79" s="698"/>
      <c r="AA79" s="698"/>
      <c r="AB79" s="698"/>
      <c r="AC79" s="698"/>
      <c r="AD79" s="698"/>
      <c r="AE79" s="698"/>
      <c r="AF79" s="698"/>
      <c r="AG79" s="698"/>
      <c r="AH79" s="698"/>
      <c r="AI79" s="698"/>
      <c r="AJ79" s="698"/>
      <c r="AK79" s="698"/>
      <c r="AL79" s="698"/>
      <c r="AM79" s="698"/>
      <c r="AN79" s="698"/>
      <c r="AO79" s="698"/>
      <c r="AP79" s="698"/>
      <c r="AQ79" s="9"/>
      <c r="AR79" s="174"/>
      <c r="AS79" s="157"/>
      <c r="AT79" s="158"/>
      <c r="AU79" s="158"/>
      <c r="AV79" s="158"/>
      <c r="AW79" s="158"/>
      <c r="AX79" s="158"/>
      <c r="AY79" s="158"/>
      <c r="AZ79" s="158"/>
    </row>
    <row r="80" spans="1:52" ht="15.75" customHeight="1" x14ac:dyDescent="0.25">
      <c r="A80" s="76"/>
      <c r="B80" s="9"/>
      <c r="C80" s="698" t="s">
        <v>511</v>
      </c>
      <c r="D80" s="698"/>
      <c r="E80" s="698"/>
      <c r="F80" s="698"/>
      <c r="G80" s="698"/>
      <c r="H80" s="698"/>
      <c r="I80" s="698"/>
      <c r="J80" s="698"/>
      <c r="K80" s="698"/>
      <c r="L80" s="698"/>
      <c r="M80" s="698"/>
      <c r="N80" s="698"/>
      <c r="O80" s="698"/>
      <c r="P80" s="698"/>
      <c r="Q80" s="698"/>
      <c r="R80" s="698"/>
      <c r="S80" s="698"/>
      <c r="T80" s="698"/>
      <c r="U80" s="698"/>
      <c r="V80" s="698"/>
      <c r="W80" s="698"/>
      <c r="X80" s="698"/>
      <c r="Y80" s="698"/>
      <c r="Z80" s="698"/>
      <c r="AA80" s="698"/>
      <c r="AB80" s="698"/>
      <c r="AC80" s="698"/>
      <c r="AD80" s="698"/>
      <c r="AE80" s="698"/>
      <c r="AF80" s="698"/>
      <c r="AG80" s="698"/>
      <c r="AH80" s="698"/>
      <c r="AI80" s="698"/>
      <c r="AJ80" s="698"/>
      <c r="AK80" s="698"/>
      <c r="AL80" s="698"/>
      <c r="AM80" s="698"/>
      <c r="AN80" s="698"/>
      <c r="AO80" s="698"/>
      <c r="AP80" s="698"/>
      <c r="AQ80" s="9"/>
      <c r="AR80" s="174"/>
      <c r="AS80" s="158"/>
      <c r="AT80" s="158"/>
      <c r="AU80" s="158"/>
      <c r="AV80" s="158"/>
      <c r="AW80" s="158"/>
      <c r="AX80" s="158"/>
      <c r="AY80" s="158"/>
      <c r="AZ80" s="158"/>
    </row>
    <row r="81" spans="1:52" ht="10.5" customHeight="1" x14ac:dyDescent="0.25">
      <c r="A81" s="76"/>
      <c r="B81" s="9"/>
      <c r="C81" s="185"/>
      <c r="D81" s="185"/>
      <c r="E81" s="185"/>
      <c r="F81" s="185"/>
      <c r="G81" s="185"/>
      <c r="H81" s="185"/>
      <c r="I81" s="185"/>
      <c r="J81" s="185"/>
      <c r="K81" s="185"/>
      <c r="L81" s="185"/>
      <c r="M81" s="185"/>
      <c r="N81" s="185"/>
      <c r="O81" s="185"/>
      <c r="P81" s="185"/>
      <c r="Q81" s="185"/>
      <c r="R81" s="185"/>
      <c r="S81" s="185"/>
      <c r="T81" s="185"/>
      <c r="U81" s="185"/>
      <c r="V81" s="185"/>
      <c r="W81" s="185"/>
      <c r="X81" s="185"/>
      <c r="Y81" s="185"/>
      <c r="Z81" s="185"/>
      <c r="AA81" s="185"/>
      <c r="AB81" s="185"/>
      <c r="AC81" s="185"/>
      <c r="AD81" s="185"/>
      <c r="AE81" s="185"/>
      <c r="AF81" s="185"/>
      <c r="AG81" s="185"/>
      <c r="AH81" s="185"/>
      <c r="AI81" s="185"/>
      <c r="AJ81" s="185"/>
      <c r="AK81" s="185"/>
      <c r="AL81" s="185"/>
      <c r="AM81" s="185"/>
      <c r="AN81" s="186"/>
      <c r="AO81" s="186"/>
      <c r="AP81" s="186"/>
      <c r="AQ81" s="9"/>
      <c r="AR81" s="174"/>
      <c r="AS81" s="158"/>
      <c r="AT81" s="158"/>
      <c r="AU81" s="158"/>
      <c r="AV81" s="158"/>
      <c r="AW81" s="158"/>
      <c r="AX81" s="158"/>
      <c r="AY81" s="158"/>
      <c r="AZ81" s="158"/>
    </row>
    <row r="82" spans="1:52" ht="19.5" customHeight="1" x14ac:dyDescent="0.25">
      <c r="A82" s="76"/>
      <c r="B82" s="9"/>
      <c r="C82" s="483" t="s">
        <v>459</v>
      </c>
      <c r="D82" s="483"/>
      <c r="E82" s="483"/>
      <c r="F82" s="483"/>
      <c r="G82" s="483"/>
      <c r="H82" s="483"/>
      <c r="I82" s="483"/>
      <c r="J82" s="483"/>
      <c r="K82" s="483"/>
      <c r="L82" s="483"/>
      <c r="M82" s="483"/>
      <c r="N82" s="483"/>
      <c r="O82" s="483"/>
      <c r="P82" s="483"/>
      <c r="Q82" s="483"/>
      <c r="R82" s="483"/>
      <c r="S82" s="483"/>
      <c r="T82" s="483"/>
      <c r="U82" s="483"/>
      <c r="V82" s="483"/>
      <c r="W82" s="483"/>
      <c r="X82" s="483"/>
      <c r="Y82" s="483"/>
      <c r="Z82" s="483"/>
      <c r="AA82" s="483"/>
      <c r="AB82" s="483"/>
      <c r="AC82" s="483"/>
      <c r="AD82" s="483"/>
      <c r="AE82" s="483"/>
      <c r="AF82" s="483"/>
      <c r="AG82" s="483"/>
      <c r="AH82" s="483"/>
      <c r="AI82" s="483"/>
      <c r="AJ82" s="483"/>
      <c r="AK82" s="483"/>
      <c r="AL82" s="483"/>
      <c r="AM82" s="483"/>
      <c r="AN82" s="483"/>
      <c r="AO82" s="483"/>
      <c r="AP82" s="483"/>
      <c r="AQ82" s="9"/>
      <c r="AR82" s="174"/>
      <c r="AS82" s="50"/>
      <c r="AT82" s="158"/>
      <c r="AU82" s="158"/>
      <c r="AV82" s="158"/>
      <c r="AW82" s="158"/>
      <c r="AX82" s="158"/>
      <c r="AY82" s="158"/>
      <c r="AZ82" s="158"/>
    </row>
    <row r="83" spans="1:52" ht="10.5" customHeight="1" x14ac:dyDescent="0.25">
      <c r="A83" s="76"/>
      <c r="B83" s="9"/>
      <c r="C83" s="9"/>
      <c r="D83" s="9"/>
      <c r="E83" s="9"/>
      <c r="F83" s="9"/>
      <c r="G83" s="9"/>
      <c r="H83" s="9"/>
      <c r="I83" s="9"/>
      <c r="J83" s="9"/>
      <c r="K83" s="9"/>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179"/>
      <c r="AO83" s="179"/>
      <c r="AP83" s="179"/>
      <c r="AQ83" s="9"/>
      <c r="AR83" s="174"/>
      <c r="AS83" s="76"/>
      <c r="AT83" s="158"/>
      <c r="AU83" s="158"/>
      <c r="AV83" s="158"/>
      <c r="AW83" s="158"/>
      <c r="AX83" s="158"/>
      <c r="AY83" s="158"/>
      <c r="AZ83" s="158"/>
    </row>
    <row r="84" spans="1:52" ht="19.5" customHeight="1" x14ac:dyDescent="0.25">
      <c r="A84" s="76"/>
      <c r="B84" s="9"/>
      <c r="C84" s="33"/>
      <c r="D84" s="33"/>
      <c r="E84" s="33"/>
      <c r="F84" s="33"/>
      <c r="G84" s="33"/>
      <c r="H84" s="699" t="s">
        <v>457</v>
      </c>
      <c r="I84" s="699"/>
      <c r="J84" s="699"/>
      <c r="K84" s="699"/>
      <c r="L84" s="699"/>
      <c r="M84" s="699"/>
      <c r="N84" s="699"/>
      <c r="O84" s="699"/>
      <c r="P84" s="699"/>
      <c r="Q84" s="699"/>
      <c r="R84" s="699"/>
      <c r="S84" s="699"/>
      <c r="T84" s="699"/>
      <c r="U84" s="699"/>
      <c r="V84" s="699"/>
      <c r="W84" s="699"/>
      <c r="X84" s="699"/>
      <c r="Y84" s="530" t="s">
        <v>458</v>
      </c>
      <c r="Z84" s="530"/>
      <c r="AA84" s="530"/>
      <c r="AB84" s="530"/>
      <c r="AC84" s="530"/>
      <c r="AD84" s="530"/>
      <c r="AE84" s="530"/>
      <c r="AF84" s="530"/>
      <c r="AG84" s="530"/>
      <c r="AH84" s="530"/>
      <c r="AI84" s="530"/>
      <c r="AJ84" s="530"/>
      <c r="AK84" s="530"/>
      <c r="AL84" s="9"/>
      <c r="AM84" s="9"/>
      <c r="AN84" s="179"/>
      <c r="AO84" s="179"/>
      <c r="AP84" s="179"/>
      <c r="AQ84" s="9"/>
      <c r="AR84" s="174"/>
      <c r="AS84" s="76"/>
      <c r="AT84" s="158"/>
      <c r="AU84" s="158"/>
      <c r="AV84" s="158"/>
      <c r="AW84" s="158"/>
      <c r="AX84" s="158"/>
      <c r="AY84" s="158"/>
      <c r="AZ84" s="158"/>
    </row>
    <row r="85" spans="1:52" ht="15.75" customHeight="1" x14ac:dyDescent="0.25">
      <c r="A85" s="76"/>
      <c r="B85" s="9"/>
      <c r="C85" s="33"/>
      <c r="D85" s="33"/>
      <c r="E85" s="33"/>
      <c r="F85" s="33"/>
      <c r="G85" s="33"/>
      <c r="H85" s="389" t="s">
        <v>456</v>
      </c>
      <c r="I85" s="389"/>
      <c r="J85" s="389"/>
      <c r="K85" s="389"/>
      <c r="L85" s="389"/>
      <c r="M85" s="389"/>
      <c r="N85" s="389"/>
      <c r="O85" s="389"/>
      <c r="P85" s="389"/>
      <c r="Q85" s="389"/>
      <c r="R85" s="389"/>
      <c r="S85" s="389"/>
      <c r="T85" s="389"/>
      <c r="U85" s="389"/>
      <c r="V85" s="389"/>
      <c r="W85" s="389"/>
      <c r="X85" s="389"/>
      <c r="Y85" s="600"/>
      <c r="Z85" s="600"/>
      <c r="AA85" s="600"/>
      <c r="AB85" s="600"/>
      <c r="AC85" s="600"/>
      <c r="AD85" s="600"/>
      <c r="AE85" s="600"/>
      <c r="AF85" s="600"/>
      <c r="AG85" s="600"/>
      <c r="AH85" s="600"/>
      <c r="AI85" s="600"/>
      <c r="AJ85" s="600"/>
      <c r="AK85" s="600"/>
      <c r="AL85" s="9"/>
      <c r="AM85" s="9"/>
      <c r="AN85" s="179"/>
      <c r="AO85" s="179"/>
      <c r="AP85" s="179"/>
      <c r="AQ85" s="9"/>
      <c r="AR85" s="174"/>
      <c r="AS85" s="158"/>
      <c r="AT85" s="158"/>
      <c r="AU85" s="158"/>
      <c r="AV85" s="158"/>
      <c r="AW85" s="158"/>
      <c r="AX85" s="158"/>
      <c r="AY85" s="158"/>
      <c r="AZ85" s="158"/>
    </row>
    <row r="86" spans="1:52" ht="15.75" customHeight="1" x14ac:dyDescent="0.25">
      <c r="A86" s="76"/>
      <c r="B86" s="9"/>
      <c r="C86" s="33"/>
      <c r="D86" s="33"/>
      <c r="E86" s="33"/>
      <c r="F86" s="33"/>
      <c r="G86" s="33"/>
      <c r="H86" s="389" t="s">
        <v>512</v>
      </c>
      <c r="I86" s="389"/>
      <c r="J86" s="389"/>
      <c r="K86" s="389"/>
      <c r="L86" s="389"/>
      <c r="M86" s="389"/>
      <c r="N86" s="389"/>
      <c r="O86" s="389"/>
      <c r="P86" s="389"/>
      <c r="Q86" s="389"/>
      <c r="R86" s="389"/>
      <c r="S86" s="389"/>
      <c r="T86" s="389"/>
      <c r="U86" s="389"/>
      <c r="V86" s="389"/>
      <c r="W86" s="389"/>
      <c r="X86" s="389"/>
      <c r="Y86" s="600"/>
      <c r="Z86" s="600"/>
      <c r="AA86" s="600"/>
      <c r="AB86" s="600"/>
      <c r="AC86" s="600"/>
      <c r="AD86" s="600"/>
      <c r="AE86" s="600"/>
      <c r="AF86" s="600"/>
      <c r="AG86" s="600"/>
      <c r="AH86" s="600"/>
      <c r="AI86" s="600"/>
      <c r="AJ86" s="600"/>
      <c r="AK86" s="600"/>
      <c r="AL86" s="9"/>
      <c r="AM86" s="9"/>
      <c r="AN86" s="179"/>
      <c r="AO86" s="179"/>
      <c r="AP86" s="179"/>
      <c r="AQ86" s="9"/>
      <c r="AR86" s="174"/>
      <c r="AS86" s="158"/>
      <c r="AT86" s="158"/>
      <c r="AU86" s="158"/>
      <c r="AV86" s="158"/>
      <c r="AW86" s="158"/>
      <c r="AX86" s="158"/>
      <c r="AY86" s="158"/>
      <c r="AZ86" s="158"/>
    </row>
    <row r="87" spans="1:52" ht="15.75" customHeight="1" x14ac:dyDescent="0.25">
      <c r="A87" s="76"/>
      <c r="B87" s="9"/>
      <c r="C87" s="33"/>
      <c r="D87" s="33"/>
      <c r="E87" s="33"/>
      <c r="F87" s="33"/>
      <c r="G87" s="33"/>
      <c r="H87" s="389" t="s">
        <v>513</v>
      </c>
      <c r="I87" s="389"/>
      <c r="J87" s="389"/>
      <c r="K87" s="389"/>
      <c r="L87" s="389"/>
      <c r="M87" s="389"/>
      <c r="N87" s="389"/>
      <c r="O87" s="389"/>
      <c r="P87" s="389"/>
      <c r="Q87" s="389"/>
      <c r="R87" s="389"/>
      <c r="S87" s="389"/>
      <c r="T87" s="389"/>
      <c r="U87" s="389"/>
      <c r="V87" s="389"/>
      <c r="W87" s="389"/>
      <c r="X87" s="389"/>
      <c r="Y87" s="600"/>
      <c r="Z87" s="600"/>
      <c r="AA87" s="600"/>
      <c r="AB87" s="600"/>
      <c r="AC87" s="600"/>
      <c r="AD87" s="600"/>
      <c r="AE87" s="600"/>
      <c r="AF87" s="600"/>
      <c r="AG87" s="600"/>
      <c r="AH87" s="600"/>
      <c r="AI87" s="600"/>
      <c r="AJ87" s="600"/>
      <c r="AK87" s="600"/>
      <c r="AL87" s="9"/>
      <c r="AM87" s="9"/>
      <c r="AN87" s="179"/>
      <c r="AO87" s="179"/>
      <c r="AP87" s="179"/>
      <c r="AQ87" s="9"/>
      <c r="AR87" s="174"/>
      <c r="AS87" s="157"/>
      <c r="AT87" s="158"/>
      <c r="AU87" s="158"/>
      <c r="AV87" s="158"/>
      <c r="AW87" s="158"/>
      <c r="AX87" s="158"/>
      <c r="AY87" s="158"/>
      <c r="AZ87" s="158"/>
    </row>
    <row r="88" spans="1:52" ht="15.75" customHeight="1" x14ac:dyDescent="0.25">
      <c r="A88" s="76"/>
      <c r="B88" s="9"/>
      <c r="C88" s="33"/>
      <c r="D88" s="33"/>
      <c r="E88" s="33"/>
      <c r="F88" s="33"/>
      <c r="G88" s="33"/>
      <c r="H88" s="389" t="s">
        <v>379</v>
      </c>
      <c r="I88" s="389"/>
      <c r="J88" s="389"/>
      <c r="K88" s="389"/>
      <c r="L88" s="389"/>
      <c r="M88" s="389"/>
      <c r="N88" s="389"/>
      <c r="O88" s="389"/>
      <c r="P88" s="389"/>
      <c r="Q88" s="389"/>
      <c r="R88" s="389"/>
      <c r="S88" s="389"/>
      <c r="T88" s="389"/>
      <c r="U88" s="389"/>
      <c r="V88" s="389"/>
      <c r="W88" s="389"/>
      <c r="X88" s="389"/>
      <c r="Y88" s="600"/>
      <c r="Z88" s="600"/>
      <c r="AA88" s="600"/>
      <c r="AB88" s="600"/>
      <c r="AC88" s="600"/>
      <c r="AD88" s="600"/>
      <c r="AE88" s="600"/>
      <c r="AF88" s="600"/>
      <c r="AG88" s="600"/>
      <c r="AH88" s="600"/>
      <c r="AI88" s="600"/>
      <c r="AJ88" s="600"/>
      <c r="AK88" s="600"/>
      <c r="AL88" s="9"/>
      <c r="AM88" s="9"/>
      <c r="AN88" s="179"/>
      <c r="AO88" s="179"/>
      <c r="AP88" s="179"/>
      <c r="AQ88" s="9"/>
      <c r="AR88" s="174"/>
      <c r="AS88" s="158"/>
      <c r="AT88" s="158"/>
      <c r="AU88" s="158"/>
      <c r="AV88" s="158"/>
      <c r="AW88" s="158"/>
      <c r="AX88" s="158"/>
      <c r="AY88" s="158"/>
      <c r="AZ88" s="158"/>
    </row>
    <row r="89" spans="1:52" ht="15.75" x14ac:dyDescent="0.25">
      <c r="A89" s="76"/>
      <c r="B89" s="9"/>
      <c r="C89" s="33"/>
      <c r="D89" s="33"/>
      <c r="E89" s="33"/>
      <c r="F89" s="33"/>
      <c r="G89" s="33"/>
      <c r="H89" s="633" t="s">
        <v>455</v>
      </c>
      <c r="I89" s="633"/>
      <c r="J89" s="633"/>
      <c r="K89" s="639"/>
      <c r="L89" s="614"/>
      <c r="M89" s="614"/>
      <c r="N89" s="614"/>
      <c r="O89" s="614"/>
      <c r="P89" s="614"/>
      <c r="Q89" s="614"/>
      <c r="R89" s="614"/>
      <c r="S89" s="614"/>
      <c r="T89" s="614"/>
      <c r="U89" s="614"/>
      <c r="V89" s="614"/>
      <c r="W89" s="614"/>
      <c r="X89" s="614"/>
      <c r="Y89" s="600"/>
      <c r="Z89" s="600"/>
      <c r="AA89" s="600"/>
      <c r="AB89" s="600"/>
      <c r="AC89" s="600"/>
      <c r="AD89" s="600"/>
      <c r="AE89" s="600"/>
      <c r="AF89" s="600"/>
      <c r="AG89" s="600"/>
      <c r="AH89" s="600"/>
      <c r="AI89" s="600"/>
      <c r="AJ89" s="600"/>
      <c r="AK89" s="600"/>
      <c r="AL89" s="9"/>
      <c r="AM89" s="9"/>
      <c r="AN89" s="179"/>
      <c r="AO89" s="179"/>
      <c r="AP89" s="179"/>
      <c r="AQ89" s="9"/>
      <c r="AR89" s="174"/>
    </row>
    <row r="90" spans="1:52" ht="15.75" x14ac:dyDescent="0.25">
      <c r="A90" s="76"/>
      <c r="B90" s="9"/>
      <c r="C90" s="33"/>
      <c r="D90" s="33"/>
      <c r="E90" s="33"/>
      <c r="F90" s="33"/>
      <c r="G90" s="33"/>
      <c r="H90" s="180"/>
      <c r="I90" s="9"/>
      <c r="J90" s="181"/>
      <c r="K90" s="639"/>
      <c r="L90" s="614"/>
      <c r="M90" s="614"/>
      <c r="N90" s="614"/>
      <c r="O90" s="614"/>
      <c r="P90" s="614"/>
      <c r="Q90" s="614"/>
      <c r="R90" s="614"/>
      <c r="S90" s="614"/>
      <c r="T90" s="614"/>
      <c r="U90" s="614"/>
      <c r="V90" s="614"/>
      <c r="W90" s="614"/>
      <c r="X90" s="614"/>
      <c r="Y90" s="600"/>
      <c r="Z90" s="600"/>
      <c r="AA90" s="600"/>
      <c r="AB90" s="600"/>
      <c r="AC90" s="600"/>
      <c r="AD90" s="600"/>
      <c r="AE90" s="600"/>
      <c r="AF90" s="600"/>
      <c r="AG90" s="600"/>
      <c r="AH90" s="600"/>
      <c r="AI90" s="600"/>
      <c r="AJ90" s="600"/>
      <c r="AK90" s="600"/>
      <c r="AL90" s="9"/>
      <c r="AM90" s="9"/>
      <c r="AN90" s="179"/>
      <c r="AO90" s="179"/>
      <c r="AP90" s="179"/>
      <c r="AQ90" s="9"/>
      <c r="AR90" s="174"/>
    </row>
    <row r="91" spans="1:52" ht="15.75" x14ac:dyDescent="0.25">
      <c r="A91" s="76"/>
      <c r="B91" s="9"/>
      <c r="C91" s="33"/>
      <c r="D91" s="33"/>
      <c r="E91" s="33"/>
      <c r="F91" s="33"/>
      <c r="G91" s="33"/>
      <c r="H91" s="180"/>
      <c r="I91" s="9"/>
      <c r="J91" s="181"/>
      <c r="K91" s="639"/>
      <c r="L91" s="614"/>
      <c r="M91" s="614"/>
      <c r="N91" s="614"/>
      <c r="O91" s="614"/>
      <c r="P91" s="614"/>
      <c r="Q91" s="614"/>
      <c r="R91" s="614"/>
      <c r="S91" s="614"/>
      <c r="T91" s="614"/>
      <c r="U91" s="614"/>
      <c r="V91" s="614"/>
      <c r="W91" s="614"/>
      <c r="X91" s="614"/>
      <c r="Y91" s="600"/>
      <c r="Z91" s="600"/>
      <c r="AA91" s="600"/>
      <c r="AB91" s="600"/>
      <c r="AC91" s="600"/>
      <c r="AD91" s="600"/>
      <c r="AE91" s="600"/>
      <c r="AF91" s="600"/>
      <c r="AG91" s="600"/>
      <c r="AH91" s="600"/>
      <c r="AI91" s="600"/>
      <c r="AJ91" s="600"/>
      <c r="AK91" s="600"/>
      <c r="AL91" s="9"/>
      <c r="AM91" s="9"/>
      <c r="AN91" s="179"/>
      <c r="AO91" s="179"/>
      <c r="AP91" s="179"/>
      <c r="AQ91" s="9"/>
      <c r="AR91" s="174"/>
    </row>
    <row r="92" spans="1:52" ht="15.75" x14ac:dyDescent="0.25">
      <c r="A92" s="76"/>
      <c r="B92" s="9"/>
      <c r="C92" s="33"/>
      <c r="D92" s="33"/>
      <c r="E92" s="33"/>
      <c r="F92" s="33"/>
      <c r="G92" s="33"/>
      <c r="H92" s="180"/>
      <c r="I92" s="9"/>
      <c r="J92" s="181"/>
      <c r="K92" s="639"/>
      <c r="L92" s="614"/>
      <c r="M92" s="614"/>
      <c r="N92" s="614"/>
      <c r="O92" s="614"/>
      <c r="P92" s="614"/>
      <c r="Q92" s="614"/>
      <c r="R92" s="614"/>
      <c r="S92" s="614"/>
      <c r="T92" s="614"/>
      <c r="U92" s="614"/>
      <c r="V92" s="614"/>
      <c r="W92" s="614"/>
      <c r="X92" s="614"/>
      <c r="Y92" s="600"/>
      <c r="Z92" s="600"/>
      <c r="AA92" s="600"/>
      <c r="AB92" s="600"/>
      <c r="AC92" s="600"/>
      <c r="AD92" s="600"/>
      <c r="AE92" s="600"/>
      <c r="AF92" s="600"/>
      <c r="AG92" s="600"/>
      <c r="AH92" s="600"/>
      <c r="AI92" s="600"/>
      <c r="AJ92" s="600"/>
      <c r="AK92" s="600"/>
      <c r="AL92" s="9"/>
      <c r="AM92" s="9"/>
      <c r="AN92" s="179"/>
      <c r="AO92" s="179"/>
      <c r="AP92" s="179"/>
      <c r="AQ92" s="9"/>
      <c r="AR92" s="174"/>
    </row>
    <row r="93" spans="1:52" ht="15.75" x14ac:dyDescent="0.25">
      <c r="A93" s="76"/>
      <c r="B93" s="9"/>
      <c r="C93" s="33"/>
      <c r="D93" s="33"/>
      <c r="E93" s="33"/>
      <c r="F93" s="33"/>
      <c r="G93" s="33"/>
      <c r="H93" s="182"/>
      <c r="I93" s="183"/>
      <c r="J93" s="184"/>
      <c r="K93" s="639"/>
      <c r="L93" s="614"/>
      <c r="M93" s="614"/>
      <c r="N93" s="614"/>
      <c r="O93" s="614"/>
      <c r="P93" s="614"/>
      <c r="Q93" s="614"/>
      <c r="R93" s="614"/>
      <c r="S93" s="614"/>
      <c r="T93" s="614"/>
      <c r="U93" s="614"/>
      <c r="V93" s="614"/>
      <c r="W93" s="614"/>
      <c r="X93" s="614"/>
      <c r="Y93" s="600"/>
      <c r="Z93" s="600"/>
      <c r="AA93" s="600"/>
      <c r="AB93" s="600"/>
      <c r="AC93" s="600"/>
      <c r="AD93" s="600"/>
      <c r="AE93" s="600"/>
      <c r="AF93" s="600"/>
      <c r="AG93" s="600"/>
      <c r="AH93" s="600"/>
      <c r="AI93" s="600"/>
      <c r="AJ93" s="600"/>
      <c r="AK93" s="600"/>
      <c r="AL93" s="9"/>
      <c r="AM93" s="9"/>
      <c r="AN93" s="179"/>
      <c r="AO93" s="179"/>
      <c r="AP93" s="179"/>
      <c r="AQ93" s="9"/>
      <c r="AR93" s="174"/>
    </row>
    <row r="94" spans="1:52" ht="15.75" x14ac:dyDescent="0.25">
      <c r="A94" s="76"/>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c r="AD94" s="9"/>
      <c r="AE94" s="9"/>
      <c r="AF94" s="9"/>
      <c r="AG94" s="9"/>
      <c r="AH94" s="9"/>
      <c r="AI94" s="9"/>
      <c r="AJ94" s="9"/>
      <c r="AK94" s="9"/>
      <c r="AL94" s="9"/>
      <c r="AM94" s="9"/>
      <c r="AN94" s="179"/>
      <c r="AO94" s="179"/>
      <c r="AP94" s="179"/>
      <c r="AQ94" s="9"/>
      <c r="AR94" s="174"/>
    </row>
    <row r="95" spans="1:52" ht="15.75" x14ac:dyDescent="0.25">
      <c r="A95" s="76"/>
      <c r="B95" s="9"/>
      <c r="C95" s="510" t="s">
        <v>594</v>
      </c>
      <c r="D95" s="510"/>
      <c r="E95" s="510"/>
      <c r="F95" s="510"/>
      <c r="G95" s="510"/>
      <c r="H95" s="510"/>
      <c r="I95" s="510"/>
      <c r="J95" s="510"/>
      <c r="K95" s="510"/>
      <c r="L95" s="510"/>
      <c r="M95" s="510"/>
      <c r="N95" s="510"/>
      <c r="O95" s="510"/>
      <c r="P95" s="510"/>
      <c r="Q95" s="510"/>
      <c r="R95" s="510"/>
      <c r="S95" s="510"/>
      <c r="T95" s="510"/>
      <c r="U95" s="510"/>
      <c r="V95" s="510"/>
      <c r="W95" s="510"/>
      <c r="X95" s="510"/>
      <c r="Y95" s="510"/>
      <c r="Z95" s="510"/>
      <c r="AA95" s="510"/>
      <c r="AB95" s="510"/>
      <c r="AC95" s="510"/>
      <c r="AD95" s="510"/>
      <c r="AE95" s="510"/>
      <c r="AF95" s="510"/>
      <c r="AG95" s="510"/>
      <c r="AH95" s="510"/>
      <c r="AI95" s="510"/>
      <c r="AJ95" s="510"/>
      <c r="AK95" s="510"/>
      <c r="AL95" s="510"/>
      <c r="AM95" s="510"/>
      <c r="AN95" s="510"/>
      <c r="AO95" s="510"/>
      <c r="AP95" s="510"/>
      <c r="AQ95" s="9"/>
      <c r="AR95" s="174"/>
    </row>
    <row r="96" spans="1:52" ht="15.75" x14ac:dyDescent="0.25">
      <c r="A96" s="76"/>
      <c r="B96" s="9"/>
      <c r="C96" s="9"/>
      <c r="D96" s="9"/>
      <c r="E96" s="9"/>
      <c r="F96" s="9"/>
      <c r="G96" s="33"/>
      <c r="H96" s="33"/>
      <c r="I96" s="33"/>
      <c r="J96" s="33"/>
      <c r="K96" s="33"/>
      <c r="L96" s="33"/>
      <c r="M96" s="33"/>
      <c r="N96" s="33"/>
      <c r="O96" s="37"/>
      <c r="P96" s="37"/>
      <c r="Q96" s="37"/>
      <c r="R96" s="33"/>
      <c r="S96" s="33"/>
      <c r="T96" s="33"/>
      <c r="U96" s="33"/>
      <c r="V96" s="33"/>
      <c r="W96" s="33"/>
      <c r="X96" s="33"/>
      <c r="Y96" s="33"/>
      <c r="Z96" s="33"/>
      <c r="AA96" s="33"/>
      <c r="AB96" s="33"/>
      <c r="AC96" s="33"/>
      <c r="AD96" s="33"/>
      <c r="AE96" s="33"/>
      <c r="AF96" s="33"/>
      <c r="AG96" s="33"/>
      <c r="AH96" s="33"/>
      <c r="AI96" s="33"/>
      <c r="AJ96" s="33"/>
      <c r="AK96" s="9"/>
      <c r="AL96" s="9"/>
      <c r="AM96" s="9"/>
      <c r="AN96" s="179"/>
      <c r="AO96" s="179"/>
      <c r="AP96" s="179"/>
      <c r="AQ96" s="9"/>
      <c r="AR96" s="174"/>
    </row>
    <row r="97" spans="1:44" ht="15.75" x14ac:dyDescent="0.25">
      <c r="A97" s="76"/>
      <c r="B97" s="76"/>
      <c r="C97" s="76"/>
      <c r="D97" s="76"/>
      <c r="E97" s="76"/>
      <c r="F97" s="76"/>
      <c r="AK97" s="76"/>
      <c r="AL97" s="76"/>
      <c r="AM97" s="76"/>
      <c r="AN97" s="176"/>
      <c r="AO97" s="176"/>
      <c r="AP97" s="176"/>
      <c r="AQ97" s="76"/>
      <c r="AR97" s="174"/>
    </row>
    <row r="98" spans="1:44" ht="24" customHeight="1" x14ac:dyDescent="0.25">
      <c r="A98" s="76"/>
      <c r="B98" s="76"/>
      <c r="C98" s="688" t="s">
        <v>539</v>
      </c>
      <c r="D98" s="688"/>
      <c r="E98" s="688"/>
      <c r="F98" s="688"/>
      <c r="G98" s="688"/>
      <c r="H98" s="688"/>
      <c r="I98" s="688"/>
      <c r="J98" s="688"/>
      <c r="K98" s="688"/>
      <c r="L98" s="688"/>
      <c r="M98" s="688"/>
      <c r="N98" s="688"/>
      <c r="O98" s="688"/>
      <c r="P98" s="688"/>
      <c r="Q98" s="688"/>
      <c r="R98" s="688"/>
      <c r="S98" s="688"/>
      <c r="T98" s="688"/>
      <c r="U98" s="688"/>
      <c r="V98" s="688"/>
      <c r="W98" s="688"/>
      <c r="X98" s="688"/>
      <c r="Y98" s="688"/>
      <c r="Z98" s="688"/>
      <c r="AA98" s="688"/>
      <c r="AB98" s="688"/>
      <c r="AC98" s="688"/>
      <c r="AD98" s="688"/>
      <c r="AE98" s="688"/>
      <c r="AF98" s="688"/>
      <c r="AG98" s="688"/>
      <c r="AH98" s="688"/>
      <c r="AI98" s="688"/>
      <c r="AJ98" s="688"/>
      <c r="AK98" s="688"/>
      <c r="AL98" s="688"/>
      <c r="AM98" s="688"/>
      <c r="AN98" s="688"/>
      <c r="AO98" s="688"/>
      <c r="AP98" s="688"/>
      <c r="AQ98" s="76"/>
      <c r="AR98" s="174"/>
    </row>
    <row r="99" spans="1:44" ht="15.75" x14ac:dyDescent="0.25">
      <c r="A99" s="76"/>
      <c r="B99" s="76"/>
      <c r="C99" s="76"/>
      <c r="D99" s="76"/>
      <c r="E99" s="76"/>
      <c r="F99" s="76"/>
      <c r="AK99" s="76"/>
      <c r="AL99" s="76"/>
      <c r="AM99" s="76"/>
      <c r="AN99" s="176"/>
      <c r="AO99" s="176"/>
      <c r="AP99" s="176"/>
      <c r="AQ99" s="76"/>
      <c r="AR99" s="174"/>
    </row>
    <row r="100" spans="1:44" ht="15.75" x14ac:dyDescent="0.25">
      <c r="A100" s="76"/>
      <c r="B100" s="76"/>
      <c r="C100" s="76"/>
      <c r="D100" s="76"/>
      <c r="E100" s="76"/>
      <c r="F100" s="76"/>
      <c r="AK100" s="76"/>
      <c r="AL100" s="76"/>
      <c r="AM100" s="76"/>
      <c r="AN100" s="176"/>
      <c r="AO100" s="176"/>
      <c r="AP100" s="176"/>
      <c r="AQ100" s="76"/>
      <c r="AR100" s="174"/>
    </row>
    <row r="101" spans="1:44" ht="15.75" x14ac:dyDescent="0.25">
      <c r="A101" s="76"/>
      <c r="B101" s="76"/>
      <c r="C101" s="76"/>
      <c r="D101" s="76"/>
      <c r="E101" s="76"/>
      <c r="F101" s="76"/>
      <c r="AK101" s="76"/>
      <c r="AL101" s="76"/>
      <c r="AM101" s="76"/>
      <c r="AN101" s="176"/>
      <c r="AO101" s="176"/>
      <c r="AP101" s="176"/>
      <c r="AQ101" s="76"/>
      <c r="AR101" s="174"/>
    </row>
    <row r="102" spans="1:44" ht="15.75" x14ac:dyDescent="0.25">
      <c r="A102" s="76"/>
      <c r="B102" s="76"/>
      <c r="C102" s="76"/>
      <c r="D102" s="76"/>
      <c r="E102" s="76"/>
      <c r="F102" s="76"/>
      <c r="AK102" s="76"/>
      <c r="AL102" s="76"/>
      <c r="AM102" s="76"/>
      <c r="AN102" s="176"/>
      <c r="AO102" s="176"/>
      <c r="AP102" s="176"/>
      <c r="AQ102" s="76"/>
      <c r="AR102" s="174"/>
    </row>
    <row r="103" spans="1:44" ht="15.75" x14ac:dyDescent="0.25">
      <c r="A103" s="76"/>
      <c r="B103" s="76"/>
      <c r="C103" s="76"/>
      <c r="D103" s="76"/>
      <c r="E103" s="76"/>
      <c r="F103" s="76"/>
      <c r="AK103" s="76"/>
      <c r="AL103" s="76"/>
      <c r="AM103" s="76"/>
      <c r="AN103" s="176"/>
      <c r="AO103" s="176"/>
      <c r="AP103" s="176"/>
      <c r="AQ103" s="76"/>
      <c r="AR103" s="174"/>
    </row>
    <row r="104" spans="1:44" ht="15.75" x14ac:dyDescent="0.25">
      <c r="A104" s="76"/>
      <c r="B104" s="76"/>
      <c r="C104" s="76"/>
      <c r="D104" s="76"/>
      <c r="E104" s="76"/>
      <c r="F104" s="76"/>
      <c r="AK104" s="76"/>
      <c r="AL104" s="76"/>
      <c r="AM104" s="76"/>
      <c r="AN104" s="176"/>
      <c r="AO104" s="176"/>
      <c r="AP104" s="176"/>
      <c r="AQ104" s="76"/>
      <c r="AR104" s="174"/>
    </row>
    <row r="105" spans="1:44" ht="15.75" x14ac:dyDescent="0.25">
      <c r="A105" s="76"/>
      <c r="B105" s="76"/>
      <c r="C105" s="76"/>
      <c r="D105" s="76"/>
      <c r="E105" s="76"/>
      <c r="F105" s="76"/>
      <c r="AK105" s="76"/>
      <c r="AL105" s="76"/>
      <c r="AM105" s="76"/>
      <c r="AN105" s="176"/>
      <c r="AO105" s="176"/>
      <c r="AP105" s="176"/>
      <c r="AQ105" s="76"/>
      <c r="AR105" s="174"/>
    </row>
    <row r="106" spans="1:44" ht="15.75" x14ac:dyDescent="0.25">
      <c r="A106" s="76"/>
      <c r="B106" s="76"/>
      <c r="C106" s="76"/>
      <c r="D106" s="76"/>
      <c r="E106" s="76"/>
      <c r="F106" s="76"/>
      <c r="G106" s="76"/>
      <c r="H106" s="76"/>
      <c r="I106" s="76"/>
      <c r="J106" s="76"/>
      <c r="K106" s="76"/>
      <c r="L106" s="76"/>
      <c r="M106" s="76"/>
      <c r="N106" s="76"/>
      <c r="O106" s="76"/>
      <c r="P106" s="76"/>
      <c r="Q106" s="76"/>
      <c r="R106" s="76"/>
      <c r="S106" s="76"/>
      <c r="T106" s="76"/>
      <c r="U106" s="76"/>
      <c r="V106" s="76"/>
      <c r="W106" s="76"/>
      <c r="X106" s="76"/>
      <c r="Y106" s="76"/>
      <c r="Z106" s="76"/>
      <c r="AA106" s="76"/>
      <c r="AB106" s="76"/>
      <c r="AC106" s="76"/>
      <c r="AD106" s="76"/>
      <c r="AE106" s="76"/>
      <c r="AF106" s="76"/>
      <c r="AG106" s="76"/>
      <c r="AH106" s="76"/>
      <c r="AI106" s="76"/>
      <c r="AJ106" s="76"/>
      <c r="AK106" s="76"/>
      <c r="AL106" s="76"/>
      <c r="AM106" s="76"/>
      <c r="AN106" s="176"/>
      <c r="AO106" s="176"/>
      <c r="AP106" s="176"/>
      <c r="AQ106" s="76"/>
      <c r="AR106" s="174"/>
    </row>
    <row r="107" spans="1:44" ht="15.75" x14ac:dyDescent="0.25">
      <c r="A107" s="76"/>
      <c r="B107" s="76"/>
      <c r="C107" s="76"/>
      <c r="D107" s="76"/>
      <c r="E107" s="76"/>
      <c r="F107" s="76"/>
      <c r="G107" s="76"/>
      <c r="H107" s="76"/>
      <c r="I107" s="76"/>
      <c r="J107" s="76"/>
      <c r="K107" s="76"/>
      <c r="L107" s="76"/>
      <c r="M107" s="76"/>
      <c r="N107" s="76"/>
      <c r="O107" s="76"/>
      <c r="P107" s="76"/>
      <c r="Q107" s="76"/>
      <c r="R107" s="76"/>
      <c r="S107" s="76"/>
      <c r="T107" s="76"/>
      <c r="U107" s="76"/>
      <c r="V107" s="76"/>
      <c r="W107" s="76"/>
      <c r="X107" s="76"/>
      <c r="Y107" s="76"/>
      <c r="Z107" s="76"/>
      <c r="AA107" s="76"/>
      <c r="AB107" s="76"/>
      <c r="AC107" s="76"/>
      <c r="AD107" s="76"/>
      <c r="AE107" s="76"/>
      <c r="AF107" s="76"/>
      <c r="AG107" s="76"/>
      <c r="AH107" s="76"/>
      <c r="AI107" s="76"/>
      <c r="AJ107" s="76"/>
      <c r="AK107" s="76"/>
      <c r="AL107" s="76"/>
      <c r="AM107" s="76"/>
      <c r="AN107" s="176"/>
      <c r="AO107" s="176"/>
      <c r="AP107" s="176"/>
      <c r="AQ107" s="76"/>
      <c r="AR107" s="174"/>
    </row>
    <row r="108" spans="1:44" ht="15.75" x14ac:dyDescent="0.25">
      <c r="A108" s="76"/>
      <c r="B108" s="76"/>
      <c r="C108" s="76"/>
      <c r="D108" s="76"/>
      <c r="E108" s="76"/>
      <c r="F108" s="76"/>
      <c r="G108" s="76"/>
      <c r="H108" s="76"/>
      <c r="I108" s="76"/>
      <c r="J108" s="76"/>
      <c r="K108" s="76"/>
      <c r="L108" s="76"/>
      <c r="M108" s="76"/>
      <c r="N108" s="76"/>
      <c r="O108" s="76"/>
      <c r="P108" s="76"/>
      <c r="Q108" s="76"/>
      <c r="R108" s="76"/>
      <c r="S108" s="76"/>
      <c r="T108" s="76"/>
      <c r="U108" s="76"/>
      <c r="V108" s="76"/>
      <c r="W108" s="76"/>
      <c r="X108" s="76"/>
      <c r="Y108" s="76"/>
      <c r="Z108" s="76"/>
      <c r="AA108" s="76"/>
      <c r="AB108" s="76"/>
      <c r="AC108" s="76"/>
      <c r="AD108" s="76"/>
      <c r="AE108" s="76"/>
      <c r="AF108" s="76"/>
      <c r="AG108" s="76"/>
      <c r="AH108" s="76"/>
      <c r="AI108" s="76"/>
      <c r="AJ108" s="76"/>
      <c r="AK108" s="76"/>
      <c r="AL108" s="76"/>
      <c r="AM108" s="76"/>
      <c r="AN108" s="176"/>
      <c r="AO108" s="176"/>
      <c r="AP108" s="176"/>
      <c r="AQ108" s="76"/>
      <c r="AR108" s="174"/>
    </row>
    <row r="109" spans="1:44" ht="15.75" x14ac:dyDescent="0.25">
      <c r="A109" s="76"/>
      <c r="B109" s="76"/>
      <c r="C109" s="76"/>
      <c r="D109" s="76"/>
      <c r="E109" s="76"/>
      <c r="F109" s="76"/>
      <c r="G109" s="76"/>
      <c r="H109" s="76"/>
      <c r="I109" s="76"/>
      <c r="J109" s="76"/>
      <c r="K109" s="76"/>
      <c r="L109" s="76"/>
      <c r="M109" s="76"/>
      <c r="N109" s="76"/>
      <c r="O109" s="76"/>
      <c r="P109" s="76"/>
      <c r="Q109" s="76"/>
      <c r="R109" s="76"/>
      <c r="S109" s="76"/>
      <c r="T109" s="76"/>
      <c r="U109" s="76"/>
      <c r="V109" s="76"/>
      <c r="W109" s="76"/>
      <c r="X109" s="76"/>
      <c r="Y109" s="76"/>
      <c r="Z109" s="76"/>
      <c r="AA109" s="76"/>
      <c r="AB109" s="76"/>
      <c r="AC109" s="76"/>
      <c r="AD109" s="76"/>
      <c r="AE109" s="76"/>
      <c r="AF109" s="76"/>
      <c r="AG109" s="76"/>
      <c r="AH109" s="76"/>
      <c r="AI109" s="76"/>
      <c r="AJ109" s="76"/>
      <c r="AK109" s="76"/>
      <c r="AL109" s="76"/>
      <c r="AM109" s="76"/>
      <c r="AN109" s="176"/>
      <c r="AO109" s="176"/>
      <c r="AP109" s="176"/>
      <c r="AQ109" s="76"/>
      <c r="AR109" s="174"/>
    </row>
    <row r="110" spans="1:44" ht="15.75" x14ac:dyDescent="0.25">
      <c r="A110" s="76"/>
      <c r="B110" s="76"/>
      <c r="C110" s="76"/>
      <c r="D110" s="76"/>
      <c r="E110" s="76"/>
      <c r="F110" s="76"/>
      <c r="G110" s="76"/>
      <c r="H110" s="76"/>
      <c r="I110" s="76"/>
      <c r="J110" s="76"/>
      <c r="K110" s="76"/>
      <c r="L110" s="76"/>
      <c r="M110" s="76"/>
      <c r="N110" s="76"/>
      <c r="O110" s="76"/>
      <c r="P110" s="76"/>
      <c r="Q110" s="76"/>
      <c r="R110" s="76"/>
      <c r="S110" s="76"/>
      <c r="T110" s="76"/>
      <c r="U110" s="76"/>
      <c r="V110" s="76"/>
      <c r="W110" s="76"/>
      <c r="X110" s="76"/>
      <c r="Y110" s="76"/>
      <c r="Z110" s="76"/>
      <c r="AA110" s="76"/>
      <c r="AB110" s="76"/>
      <c r="AC110" s="76"/>
      <c r="AD110" s="76"/>
      <c r="AE110" s="76"/>
      <c r="AF110" s="76"/>
      <c r="AG110" s="76"/>
      <c r="AH110" s="76"/>
      <c r="AI110" s="76"/>
      <c r="AJ110" s="76"/>
      <c r="AK110" s="76"/>
      <c r="AL110" s="76"/>
      <c r="AM110" s="76"/>
      <c r="AN110" s="176"/>
      <c r="AO110" s="176"/>
      <c r="AP110" s="176"/>
      <c r="AQ110" s="76"/>
      <c r="AR110" s="174"/>
    </row>
    <row r="111" spans="1:44" ht="15.75" x14ac:dyDescent="0.25">
      <c r="A111" s="76"/>
      <c r="B111" s="76"/>
      <c r="C111" s="76"/>
      <c r="D111" s="76"/>
      <c r="E111" s="76"/>
      <c r="F111" s="76"/>
      <c r="G111" s="76"/>
      <c r="H111" s="76"/>
      <c r="I111" s="76"/>
      <c r="J111" s="76"/>
      <c r="K111" s="76"/>
      <c r="L111" s="76"/>
      <c r="M111" s="76"/>
      <c r="N111" s="76"/>
      <c r="O111" s="76"/>
      <c r="P111" s="76"/>
      <c r="Q111" s="76"/>
      <c r="R111" s="76"/>
      <c r="S111" s="76"/>
      <c r="T111" s="76"/>
      <c r="U111" s="76"/>
      <c r="V111" s="76"/>
      <c r="W111" s="76"/>
      <c r="X111" s="76"/>
      <c r="Y111" s="76"/>
      <c r="Z111" s="76"/>
      <c r="AA111" s="76"/>
      <c r="AB111" s="76"/>
      <c r="AC111" s="76"/>
      <c r="AD111" s="76"/>
      <c r="AE111" s="76"/>
      <c r="AF111" s="76"/>
      <c r="AG111" s="76"/>
      <c r="AH111" s="76"/>
      <c r="AI111" s="76"/>
      <c r="AJ111" s="76"/>
      <c r="AK111" s="76"/>
      <c r="AL111" s="76"/>
      <c r="AM111" s="76"/>
      <c r="AN111" s="176"/>
      <c r="AO111" s="176"/>
      <c r="AP111" s="176"/>
      <c r="AQ111" s="76"/>
      <c r="AR111" s="174"/>
    </row>
    <row r="112" spans="1:44" ht="15.75" x14ac:dyDescent="0.25">
      <c r="A112" s="76"/>
      <c r="B112" s="76"/>
      <c r="C112" s="76"/>
      <c r="D112" s="76"/>
      <c r="E112" s="76"/>
      <c r="F112" s="76"/>
      <c r="G112" s="76"/>
      <c r="H112" s="76"/>
      <c r="I112" s="76"/>
      <c r="J112" s="76"/>
      <c r="K112" s="76"/>
      <c r="L112" s="76"/>
      <c r="M112" s="76"/>
      <c r="N112" s="76"/>
      <c r="O112" s="76"/>
      <c r="P112" s="76"/>
      <c r="Q112" s="76"/>
      <c r="R112" s="76"/>
      <c r="S112" s="76"/>
      <c r="T112" s="76"/>
      <c r="U112" s="76"/>
      <c r="V112" s="76"/>
      <c r="W112" s="76"/>
      <c r="X112" s="76"/>
      <c r="Y112" s="76"/>
      <c r="Z112" s="76"/>
      <c r="AA112" s="76"/>
      <c r="AB112" s="76"/>
      <c r="AC112" s="76"/>
      <c r="AD112" s="76"/>
      <c r="AE112" s="76"/>
      <c r="AF112" s="76"/>
      <c r="AG112" s="76"/>
      <c r="AH112" s="76"/>
      <c r="AI112" s="76"/>
      <c r="AJ112" s="76"/>
      <c r="AK112" s="76"/>
      <c r="AL112" s="76"/>
      <c r="AM112" s="76"/>
      <c r="AN112" s="176"/>
      <c r="AO112" s="176"/>
      <c r="AP112" s="176"/>
      <c r="AQ112" s="76"/>
      <c r="AR112" s="174"/>
    </row>
    <row r="113" spans="1:44" ht="15.75" x14ac:dyDescent="0.25">
      <c r="A113" s="76"/>
      <c r="B113" s="76"/>
      <c r="C113" s="76"/>
      <c r="D113" s="76"/>
      <c r="E113" s="76"/>
      <c r="F113" s="76"/>
      <c r="G113" s="76"/>
      <c r="H113" s="76"/>
      <c r="I113" s="76"/>
      <c r="J113" s="76"/>
      <c r="K113" s="76"/>
      <c r="L113" s="76"/>
      <c r="M113" s="76"/>
      <c r="N113" s="76"/>
      <c r="O113" s="76"/>
      <c r="P113" s="76"/>
      <c r="Q113" s="76"/>
      <c r="R113" s="76"/>
      <c r="S113" s="76"/>
      <c r="T113" s="76"/>
      <c r="U113" s="76"/>
      <c r="V113" s="76"/>
      <c r="W113" s="76"/>
      <c r="X113" s="76"/>
      <c r="Y113" s="76"/>
      <c r="Z113" s="76"/>
      <c r="AA113" s="76"/>
      <c r="AB113" s="76"/>
      <c r="AC113" s="76"/>
      <c r="AD113" s="76"/>
      <c r="AE113" s="76"/>
      <c r="AF113" s="76"/>
      <c r="AG113" s="76"/>
      <c r="AH113" s="76"/>
      <c r="AI113" s="76"/>
      <c r="AJ113" s="76"/>
      <c r="AK113" s="76"/>
      <c r="AL113" s="76"/>
      <c r="AM113" s="76"/>
      <c r="AN113" s="176"/>
      <c r="AO113" s="176"/>
      <c r="AP113" s="176"/>
      <c r="AQ113" s="76"/>
      <c r="AR113" s="174"/>
    </row>
    <row r="114" spans="1:44" ht="15.75" x14ac:dyDescent="0.25">
      <c r="A114" s="76"/>
      <c r="B114" s="76"/>
      <c r="C114" s="76"/>
      <c r="D114" s="76"/>
      <c r="E114" s="76"/>
      <c r="F114" s="76"/>
      <c r="G114" s="76"/>
      <c r="H114" s="76"/>
      <c r="I114" s="76"/>
      <c r="J114" s="76"/>
      <c r="K114" s="76"/>
      <c r="L114" s="76"/>
      <c r="M114" s="76"/>
      <c r="N114" s="76"/>
      <c r="O114" s="76"/>
      <c r="P114" s="76"/>
      <c r="Q114" s="76"/>
      <c r="R114" s="76"/>
      <c r="S114" s="76"/>
      <c r="T114" s="76"/>
      <c r="U114" s="76"/>
      <c r="V114" s="76"/>
      <c r="W114" s="76"/>
      <c r="X114" s="76"/>
      <c r="Y114" s="76"/>
      <c r="Z114" s="76"/>
      <c r="AA114" s="76"/>
      <c r="AB114" s="76"/>
      <c r="AC114" s="76"/>
      <c r="AD114" s="76"/>
      <c r="AE114" s="76"/>
      <c r="AF114" s="76"/>
      <c r="AG114" s="76"/>
      <c r="AH114" s="76"/>
      <c r="AI114" s="76"/>
      <c r="AJ114" s="76"/>
      <c r="AK114" s="76"/>
      <c r="AL114" s="76"/>
      <c r="AM114" s="76"/>
      <c r="AN114" s="176"/>
      <c r="AO114" s="176"/>
      <c r="AP114" s="176"/>
      <c r="AQ114" s="76"/>
      <c r="AR114" s="174"/>
    </row>
    <row r="115" spans="1:44" ht="15.75" x14ac:dyDescent="0.25">
      <c r="A115" s="76"/>
      <c r="B115" s="76"/>
      <c r="C115" s="76"/>
      <c r="D115" s="76"/>
      <c r="E115" s="76"/>
      <c r="F115" s="76"/>
      <c r="G115" s="76"/>
      <c r="H115" s="76"/>
      <c r="I115" s="76"/>
      <c r="J115" s="76"/>
      <c r="K115" s="76"/>
      <c r="L115" s="76"/>
      <c r="M115" s="76"/>
      <c r="N115" s="76"/>
      <c r="O115" s="76"/>
      <c r="P115" s="76"/>
      <c r="Q115" s="76"/>
      <c r="R115" s="76"/>
      <c r="S115" s="76"/>
      <c r="T115" s="76"/>
      <c r="U115" s="76"/>
      <c r="V115" s="76"/>
      <c r="W115" s="76"/>
      <c r="X115" s="76"/>
      <c r="Y115" s="76"/>
      <c r="Z115" s="76"/>
      <c r="AA115" s="76"/>
      <c r="AB115" s="76"/>
      <c r="AC115" s="76"/>
      <c r="AD115" s="76"/>
      <c r="AE115" s="76"/>
      <c r="AF115" s="76"/>
      <c r="AG115" s="76"/>
      <c r="AH115" s="76"/>
      <c r="AI115" s="76"/>
      <c r="AJ115" s="76"/>
      <c r="AK115" s="76"/>
      <c r="AL115" s="76"/>
      <c r="AM115" s="76"/>
      <c r="AN115" s="176"/>
      <c r="AO115" s="176"/>
      <c r="AP115" s="176"/>
      <c r="AQ115" s="76"/>
      <c r="AR115" s="174"/>
    </row>
    <row r="116" spans="1:44" ht="15.75" x14ac:dyDescent="0.25">
      <c r="A116" s="76"/>
      <c r="B116" s="76"/>
      <c r="C116" s="76"/>
      <c r="D116" s="76"/>
      <c r="E116" s="76"/>
      <c r="F116" s="76"/>
      <c r="G116" s="76"/>
      <c r="H116" s="76"/>
      <c r="I116" s="76"/>
      <c r="J116" s="76"/>
      <c r="K116" s="76"/>
      <c r="L116" s="76"/>
      <c r="M116" s="76"/>
      <c r="N116" s="76"/>
      <c r="O116" s="76"/>
      <c r="P116" s="76"/>
      <c r="Q116" s="76"/>
      <c r="R116" s="76"/>
      <c r="S116" s="76"/>
      <c r="T116" s="76"/>
      <c r="U116" s="76"/>
      <c r="V116" s="76"/>
      <c r="W116" s="76"/>
      <c r="X116" s="76"/>
      <c r="Y116" s="76"/>
      <c r="Z116" s="76"/>
      <c r="AA116" s="76"/>
      <c r="AB116" s="76"/>
      <c r="AC116" s="76"/>
      <c r="AD116" s="76"/>
      <c r="AE116" s="76"/>
      <c r="AF116" s="76"/>
      <c r="AG116" s="76"/>
      <c r="AH116" s="76"/>
      <c r="AI116" s="76"/>
      <c r="AJ116" s="76"/>
      <c r="AK116" s="76"/>
      <c r="AL116" s="76"/>
      <c r="AM116" s="76"/>
      <c r="AN116" s="176"/>
      <c r="AO116" s="176"/>
      <c r="AP116" s="176"/>
      <c r="AQ116" s="76"/>
      <c r="AR116" s="174"/>
    </row>
    <row r="117" spans="1:44" ht="15.75" x14ac:dyDescent="0.25">
      <c r="A117" s="76"/>
      <c r="B117" s="76"/>
      <c r="C117" s="76"/>
      <c r="D117" s="76"/>
      <c r="E117" s="76"/>
      <c r="F117" s="76"/>
      <c r="G117" s="76"/>
      <c r="H117" s="76"/>
      <c r="I117" s="76"/>
      <c r="J117" s="76"/>
      <c r="K117" s="76"/>
      <c r="L117" s="76"/>
      <c r="M117" s="76"/>
      <c r="N117" s="76"/>
      <c r="O117" s="76"/>
      <c r="P117" s="76"/>
      <c r="Q117" s="76"/>
      <c r="R117" s="76"/>
      <c r="S117" s="76"/>
      <c r="T117" s="76"/>
      <c r="U117" s="76"/>
      <c r="V117" s="76"/>
      <c r="W117" s="76"/>
      <c r="X117" s="76"/>
      <c r="Y117" s="76"/>
      <c r="Z117" s="76"/>
      <c r="AA117" s="76"/>
      <c r="AB117" s="76"/>
      <c r="AC117" s="76"/>
      <c r="AD117" s="76"/>
      <c r="AE117" s="76"/>
      <c r="AF117" s="76"/>
      <c r="AG117" s="76"/>
      <c r="AH117" s="76"/>
      <c r="AI117" s="76"/>
      <c r="AJ117" s="76"/>
      <c r="AK117" s="76"/>
      <c r="AL117" s="76"/>
      <c r="AM117" s="76"/>
      <c r="AN117" s="176"/>
      <c r="AO117" s="176"/>
      <c r="AP117" s="176"/>
      <c r="AQ117" s="76"/>
      <c r="AR117" s="174"/>
    </row>
    <row r="118" spans="1:44" ht="15.75" x14ac:dyDescent="0.25">
      <c r="A118" s="76"/>
      <c r="B118" s="76"/>
      <c r="C118" s="76"/>
      <c r="D118" s="76"/>
      <c r="E118" s="76"/>
      <c r="F118" s="76"/>
      <c r="G118" s="76"/>
      <c r="H118" s="76"/>
      <c r="I118" s="76"/>
      <c r="J118" s="76"/>
      <c r="K118" s="76"/>
      <c r="L118" s="76"/>
      <c r="M118" s="76"/>
      <c r="N118" s="76"/>
      <c r="O118" s="76"/>
      <c r="P118" s="76"/>
      <c r="Q118" s="76"/>
      <c r="R118" s="76"/>
      <c r="S118" s="76"/>
      <c r="T118" s="76"/>
      <c r="U118" s="76"/>
      <c r="V118" s="76"/>
      <c r="W118" s="76"/>
      <c r="X118" s="76"/>
      <c r="Y118" s="76"/>
      <c r="Z118" s="76"/>
      <c r="AA118" s="76"/>
      <c r="AB118" s="76"/>
      <c r="AC118" s="76"/>
      <c r="AD118" s="76"/>
      <c r="AE118" s="76"/>
      <c r="AF118" s="76"/>
      <c r="AG118" s="76"/>
      <c r="AH118" s="76"/>
      <c r="AI118" s="76"/>
      <c r="AJ118" s="76"/>
      <c r="AK118" s="76"/>
      <c r="AL118" s="76"/>
      <c r="AM118" s="76"/>
      <c r="AN118" s="176"/>
      <c r="AO118" s="176"/>
      <c r="AP118" s="176"/>
      <c r="AQ118" s="76"/>
      <c r="AR118" s="174"/>
    </row>
    <row r="119" spans="1:44" ht="15.75" x14ac:dyDescent="0.25">
      <c r="A119" s="76"/>
      <c r="B119" s="76"/>
      <c r="C119" s="76"/>
      <c r="D119" s="76"/>
      <c r="E119" s="76"/>
      <c r="F119" s="76"/>
      <c r="G119" s="76"/>
      <c r="H119" s="76"/>
      <c r="I119" s="76"/>
      <c r="J119" s="76"/>
      <c r="K119" s="76"/>
      <c r="L119" s="76"/>
      <c r="M119" s="76"/>
      <c r="N119" s="76"/>
      <c r="O119" s="76"/>
      <c r="P119" s="76"/>
      <c r="Q119" s="76"/>
      <c r="R119" s="76"/>
      <c r="S119" s="76"/>
      <c r="T119" s="76"/>
      <c r="U119" s="76"/>
      <c r="V119" s="76"/>
      <c r="W119" s="76"/>
      <c r="X119" s="76"/>
      <c r="Y119" s="76"/>
      <c r="Z119" s="76"/>
      <c r="AA119" s="76"/>
      <c r="AB119" s="76"/>
      <c r="AC119" s="76"/>
      <c r="AD119" s="76"/>
      <c r="AE119" s="76"/>
      <c r="AF119" s="76"/>
      <c r="AG119" s="76"/>
      <c r="AH119" s="76"/>
      <c r="AI119" s="76"/>
      <c r="AJ119" s="76"/>
      <c r="AK119" s="76"/>
      <c r="AL119" s="76"/>
      <c r="AM119" s="76"/>
      <c r="AN119" s="176"/>
      <c r="AO119" s="176"/>
      <c r="AP119" s="176"/>
      <c r="AQ119" s="76"/>
      <c r="AR119" s="174"/>
    </row>
    <row r="120" spans="1:44" ht="15.75" x14ac:dyDescent="0.25">
      <c r="A120" s="76"/>
      <c r="B120" s="76"/>
      <c r="C120" s="76"/>
      <c r="D120" s="76"/>
      <c r="E120" s="76"/>
      <c r="F120" s="76"/>
      <c r="G120" s="76"/>
      <c r="H120" s="76"/>
      <c r="I120" s="76"/>
      <c r="J120" s="76"/>
      <c r="K120" s="76"/>
      <c r="L120" s="76"/>
      <c r="M120" s="76"/>
      <c r="N120" s="76"/>
      <c r="O120" s="76"/>
      <c r="P120" s="76"/>
      <c r="Q120" s="76"/>
      <c r="R120" s="76"/>
      <c r="S120" s="76"/>
      <c r="T120" s="76"/>
      <c r="U120" s="76"/>
      <c r="V120" s="76"/>
      <c r="W120" s="76"/>
      <c r="X120" s="76"/>
      <c r="Y120" s="76"/>
      <c r="Z120" s="76"/>
      <c r="AA120" s="76"/>
      <c r="AB120" s="76"/>
      <c r="AC120" s="76"/>
      <c r="AD120" s="76"/>
      <c r="AE120" s="76"/>
      <c r="AF120" s="76"/>
      <c r="AG120" s="76"/>
      <c r="AH120" s="76"/>
      <c r="AI120" s="76"/>
      <c r="AJ120" s="76"/>
      <c r="AK120" s="76"/>
      <c r="AL120" s="76"/>
      <c r="AM120" s="76"/>
      <c r="AN120" s="176"/>
      <c r="AO120" s="176"/>
      <c r="AP120" s="176"/>
      <c r="AQ120" s="76"/>
      <c r="AR120" s="174"/>
    </row>
    <row r="121" spans="1:44" ht="15.75" x14ac:dyDescent="0.25">
      <c r="A121" s="76"/>
      <c r="B121" s="76"/>
      <c r="C121" s="76"/>
      <c r="D121" s="76"/>
      <c r="E121" s="76"/>
      <c r="F121" s="76"/>
      <c r="G121" s="76"/>
      <c r="H121" s="76"/>
      <c r="I121" s="76"/>
      <c r="J121" s="76"/>
      <c r="K121" s="76"/>
      <c r="L121" s="76"/>
      <c r="M121" s="76"/>
      <c r="N121" s="76"/>
      <c r="O121" s="76"/>
      <c r="P121" s="76"/>
      <c r="Q121" s="76"/>
      <c r="R121" s="76"/>
      <c r="S121" s="76"/>
      <c r="T121" s="76"/>
      <c r="U121" s="76"/>
      <c r="V121" s="76"/>
      <c r="W121" s="76"/>
      <c r="X121" s="76"/>
      <c r="Y121" s="76"/>
      <c r="Z121" s="76"/>
      <c r="AA121" s="76"/>
      <c r="AB121" s="76"/>
      <c r="AC121" s="76"/>
      <c r="AD121" s="76"/>
      <c r="AE121" s="76"/>
      <c r="AF121" s="76"/>
      <c r="AG121" s="76"/>
      <c r="AH121" s="76"/>
      <c r="AI121" s="76"/>
      <c r="AJ121" s="76"/>
      <c r="AK121" s="76"/>
      <c r="AL121" s="76"/>
      <c r="AM121" s="76"/>
      <c r="AN121" s="176"/>
      <c r="AO121" s="176"/>
      <c r="AP121" s="176"/>
      <c r="AQ121" s="76"/>
      <c r="AR121" s="174"/>
    </row>
    <row r="122" spans="1:44" ht="15.75" x14ac:dyDescent="0.25">
      <c r="A122" s="76"/>
      <c r="B122" s="76"/>
      <c r="C122" s="76"/>
      <c r="D122" s="76"/>
      <c r="E122" s="76"/>
      <c r="F122" s="76"/>
      <c r="G122" s="76"/>
      <c r="H122" s="76"/>
      <c r="I122" s="76"/>
      <c r="J122" s="76"/>
      <c r="K122" s="76"/>
      <c r="L122" s="76"/>
      <c r="M122" s="76"/>
      <c r="N122" s="76"/>
      <c r="O122" s="76"/>
      <c r="P122" s="76"/>
      <c r="Q122" s="76"/>
      <c r="R122" s="76"/>
      <c r="S122" s="76"/>
      <c r="T122" s="76"/>
      <c r="U122" s="76"/>
      <c r="V122" s="76"/>
      <c r="W122" s="76"/>
      <c r="X122" s="76"/>
      <c r="Y122" s="76"/>
      <c r="Z122" s="76"/>
      <c r="AA122" s="76"/>
      <c r="AB122" s="76"/>
      <c r="AC122" s="76"/>
      <c r="AD122" s="76"/>
      <c r="AE122" s="76"/>
      <c r="AF122" s="76"/>
      <c r="AG122" s="76"/>
      <c r="AH122" s="76"/>
      <c r="AI122" s="76"/>
      <c r="AJ122" s="76"/>
      <c r="AK122" s="76"/>
      <c r="AL122" s="76"/>
      <c r="AM122" s="76"/>
      <c r="AN122" s="176"/>
      <c r="AO122" s="176"/>
      <c r="AP122" s="176"/>
      <c r="AQ122" s="76"/>
      <c r="AR122" s="174"/>
    </row>
    <row r="123" spans="1:44" ht="15.75" x14ac:dyDescent="0.25">
      <c r="A123" s="76"/>
      <c r="B123" s="76"/>
      <c r="C123" s="76"/>
      <c r="D123" s="76"/>
      <c r="E123" s="76"/>
      <c r="F123" s="76"/>
      <c r="G123" s="76"/>
      <c r="H123" s="76"/>
      <c r="I123" s="76"/>
      <c r="J123" s="76"/>
      <c r="K123" s="76"/>
      <c r="L123" s="76"/>
      <c r="M123" s="76"/>
      <c r="N123" s="76"/>
      <c r="O123" s="76"/>
      <c r="P123" s="76"/>
      <c r="Q123" s="76"/>
      <c r="R123" s="76"/>
      <c r="S123" s="76"/>
      <c r="T123" s="76"/>
      <c r="U123" s="76"/>
      <c r="V123" s="76"/>
      <c r="W123" s="76"/>
      <c r="X123" s="76"/>
      <c r="Y123" s="76"/>
      <c r="Z123" s="76"/>
      <c r="AA123" s="76"/>
      <c r="AB123" s="76"/>
      <c r="AC123" s="76"/>
      <c r="AD123" s="76"/>
      <c r="AE123" s="76"/>
      <c r="AF123" s="76"/>
      <c r="AG123" s="76"/>
      <c r="AH123" s="76"/>
      <c r="AI123" s="76"/>
      <c r="AJ123" s="76"/>
      <c r="AK123" s="76"/>
      <c r="AL123" s="76"/>
      <c r="AM123" s="76"/>
      <c r="AN123" s="176"/>
      <c r="AO123" s="176"/>
      <c r="AP123" s="176"/>
      <c r="AQ123" s="76"/>
      <c r="AR123" s="174"/>
    </row>
    <row r="124" spans="1:44" ht="15.75" x14ac:dyDescent="0.25">
      <c r="A124" s="76"/>
      <c r="B124" s="76"/>
      <c r="C124" s="76"/>
      <c r="D124" s="76"/>
      <c r="E124" s="76"/>
      <c r="F124" s="76"/>
      <c r="G124" s="76"/>
      <c r="H124" s="76"/>
      <c r="I124" s="76"/>
      <c r="J124" s="76"/>
      <c r="K124" s="76"/>
      <c r="L124" s="76"/>
      <c r="M124" s="76"/>
      <c r="N124" s="76"/>
      <c r="O124" s="76"/>
      <c r="P124" s="76"/>
      <c r="Q124" s="76"/>
      <c r="R124" s="76"/>
      <c r="S124" s="76"/>
      <c r="T124" s="76"/>
      <c r="U124" s="76"/>
      <c r="V124" s="76"/>
      <c r="W124" s="76"/>
      <c r="X124" s="76"/>
      <c r="Y124" s="76"/>
      <c r="Z124" s="76"/>
      <c r="AA124" s="76"/>
      <c r="AB124" s="76"/>
      <c r="AC124" s="76"/>
      <c r="AD124" s="76"/>
      <c r="AE124" s="76"/>
      <c r="AF124" s="76"/>
      <c r="AG124" s="76"/>
      <c r="AH124" s="76"/>
      <c r="AI124" s="76"/>
      <c r="AJ124" s="76"/>
      <c r="AK124" s="76"/>
      <c r="AL124" s="76"/>
      <c r="AM124" s="76"/>
      <c r="AN124" s="176"/>
      <c r="AO124" s="176"/>
      <c r="AP124" s="176"/>
      <c r="AQ124" s="76"/>
      <c r="AR124" s="174"/>
    </row>
    <row r="125" spans="1:44" ht="15.75" x14ac:dyDescent="0.25">
      <c r="A125" s="76"/>
      <c r="B125" s="76"/>
      <c r="C125" s="76"/>
      <c r="D125" s="76"/>
      <c r="E125" s="76"/>
      <c r="F125" s="76"/>
      <c r="G125" s="76"/>
      <c r="H125" s="76"/>
      <c r="I125" s="76"/>
      <c r="J125" s="76"/>
      <c r="K125" s="76"/>
      <c r="L125" s="76"/>
      <c r="M125" s="76"/>
      <c r="N125" s="76"/>
      <c r="O125" s="76"/>
      <c r="P125" s="76"/>
      <c r="Q125" s="76"/>
      <c r="R125" s="76"/>
      <c r="S125" s="76"/>
      <c r="T125" s="76"/>
      <c r="U125" s="76"/>
      <c r="V125" s="76"/>
      <c r="W125" s="76"/>
      <c r="X125" s="76"/>
      <c r="Y125" s="76"/>
      <c r="Z125" s="76"/>
      <c r="AA125" s="76"/>
      <c r="AB125" s="76"/>
      <c r="AC125" s="76"/>
      <c r="AD125" s="76"/>
      <c r="AE125" s="76"/>
      <c r="AF125" s="76"/>
      <c r="AG125" s="76"/>
      <c r="AH125" s="76"/>
      <c r="AI125" s="76"/>
      <c r="AJ125" s="76"/>
      <c r="AK125" s="76"/>
      <c r="AL125" s="76"/>
      <c r="AM125" s="76"/>
      <c r="AN125" s="176"/>
      <c r="AO125" s="176"/>
      <c r="AP125" s="176"/>
      <c r="AQ125" s="76"/>
      <c r="AR125" s="174"/>
    </row>
    <row r="126" spans="1:44" ht="15.75" x14ac:dyDescent="0.25">
      <c r="A126" s="76"/>
      <c r="B126" s="76"/>
      <c r="C126" s="76"/>
      <c r="D126" s="76"/>
      <c r="E126" s="76"/>
      <c r="F126" s="76"/>
      <c r="G126" s="76"/>
      <c r="H126" s="76"/>
      <c r="I126" s="76"/>
      <c r="J126" s="76"/>
      <c r="K126" s="76"/>
      <c r="L126" s="76"/>
      <c r="M126" s="76"/>
      <c r="N126" s="76"/>
      <c r="O126" s="76"/>
      <c r="P126" s="76"/>
      <c r="Q126" s="76"/>
      <c r="R126" s="76"/>
      <c r="S126" s="76"/>
      <c r="T126" s="76"/>
      <c r="U126" s="76"/>
      <c r="V126" s="76"/>
      <c r="W126" s="76"/>
      <c r="X126" s="76"/>
      <c r="Y126" s="76"/>
      <c r="Z126" s="76"/>
      <c r="AA126" s="76"/>
      <c r="AB126" s="76"/>
      <c r="AC126" s="76"/>
      <c r="AD126" s="76"/>
      <c r="AE126" s="76"/>
      <c r="AF126" s="76"/>
      <c r="AG126" s="76"/>
      <c r="AH126" s="76"/>
      <c r="AI126" s="76"/>
      <c r="AJ126" s="76"/>
      <c r="AK126" s="76"/>
      <c r="AL126" s="76"/>
      <c r="AM126" s="76"/>
      <c r="AN126" s="176"/>
      <c r="AO126" s="176"/>
      <c r="AP126" s="176"/>
      <c r="AQ126" s="76"/>
      <c r="AR126" s="174"/>
    </row>
    <row r="127" spans="1:44" ht="15.75" x14ac:dyDescent="0.25">
      <c r="A127" s="76"/>
      <c r="B127" s="76"/>
      <c r="C127" s="76"/>
      <c r="D127" s="76"/>
      <c r="E127" s="76"/>
      <c r="F127" s="76"/>
      <c r="G127" s="76"/>
      <c r="H127" s="76"/>
      <c r="I127" s="76"/>
      <c r="J127" s="76"/>
      <c r="K127" s="76"/>
      <c r="L127" s="76"/>
      <c r="M127" s="76"/>
      <c r="N127" s="76"/>
      <c r="O127" s="76"/>
      <c r="P127" s="76"/>
      <c r="Q127" s="76"/>
      <c r="R127" s="76"/>
      <c r="S127" s="76"/>
      <c r="T127" s="76"/>
      <c r="U127" s="76"/>
      <c r="V127" s="76"/>
      <c r="W127" s="76"/>
      <c r="X127" s="76"/>
      <c r="Y127" s="76"/>
      <c r="Z127" s="76"/>
      <c r="AA127" s="76"/>
      <c r="AB127" s="76"/>
      <c r="AC127" s="76"/>
      <c r="AD127" s="76"/>
      <c r="AE127" s="76"/>
      <c r="AF127" s="76"/>
      <c r="AG127" s="76"/>
      <c r="AH127" s="76"/>
      <c r="AI127" s="76"/>
      <c r="AJ127" s="76"/>
      <c r="AK127" s="76"/>
      <c r="AL127" s="76"/>
      <c r="AM127" s="76"/>
      <c r="AN127" s="176"/>
      <c r="AO127" s="176"/>
      <c r="AP127" s="176"/>
      <c r="AQ127" s="76"/>
      <c r="AR127" s="174"/>
    </row>
    <row r="128" spans="1:44" ht="15.75" x14ac:dyDescent="0.25">
      <c r="A128" s="76"/>
      <c r="B128" s="76"/>
      <c r="C128" s="76"/>
      <c r="D128" s="76"/>
      <c r="E128" s="76"/>
      <c r="F128" s="76"/>
      <c r="G128" s="76"/>
      <c r="H128" s="76"/>
      <c r="I128" s="76"/>
      <c r="J128" s="76"/>
      <c r="K128" s="76"/>
      <c r="L128" s="76"/>
      <c r="M128" s="76"/>
      <c r="N128" s="76"/>
      <c r="O128" s="76"/>
      <c r="P128" s="76"/>
      <c r="Q128" s="76"/>
      <c r="R128" s="76"/>
      <c r="S128" s="76"/>
      <c r="T128" s="76"/>
      <c r="U128" s="76"/>
      <c r="V128" s="76"/>
      <c r="W128" s="76"/>
      <c r="X128" s="76"/>
      <c r="Y128" s="76"/>
      <c r="Z128" s="76"/>
      <c r="AA128" s="76"/>
      <c r="AB128" s="76"/>
      <c r="AC128" s="76"/>
      <c r="AD128" s="76"/>
      <c r="AE128" s="76"/>
      <c r="AF128" s="76"/>
      <c r="AG128" s="76"/>
      <c r="AH128" s="76"/>
      <c r="AI128" s="76"/>
      <c r="AJ128" s="76"/>
      <c r="AK128" s="76"/>
      <c r="AL128" s="76"/>
      <c r="AM128" s="76"/>
      <c r="AN128" s="176"/>
      <c r="AO128" s="176"/>
      <c r="AP128" s="176"/>
      <c r="AQ128" s="76"/>
      <c r="AR128" s="174"/>
    </row>
    <row r="129" spans="1:44" ht="15.75" x14ac:dyDescent="0.25">
      <c r="A129" s="76"/>
      <c r="B129" s="76"/>
      <c r="C129" s="76"/>
      <c r="D129" s="76"/>
      <c r="E129" s="76"/>
      <c r="F129" s="76"/>
      <c r="G129" s="76"/>
      <c r="H129" s="76"/>
      <c r="I129" s="76"/>
      <c r="J129" s="76"/>
      <c r="K129" s="76"/>
      <c r="L129" s="76"/>
      <c r="M129" s="76"/>
      <c r="N129" s="76"/>
      <c r="O129" s="76"/>
      <c r="P129" s="76"/>
      <c r="Q129" s="76"/>
      <c r="R129" s="76"/>
      <c r="S129" s="76"/>
      <c r="T129" s="76"/>
      <c r="U129" s="76"/>
      <c r="V129" s="76"/>
      <c r="W129" s="76"/>
      <c r="X129" s="76"/>
      <c r="Y129" s="76"/>
      <c r="Z129" s="76"/>
      <c r="AA129" s="76"/>
      <c r="AB129" s="76"/>
      <c r="AC129" s="76"/>
      <c r="AD129" s="76"/>
      <c r="AE129" s="76"/>
      <c r="AF129" s="76"/>
      <c r="AG129" s="76"/>
      <c r="AH129" s="76"/>
      <c r="AI129" s="76"/>
      <c r="AJ129" s="76"/>
      <c r="AK129" s="76"/>
      <c r="AL129" s="76"/>
      <c r="AM129" s="76"/>
      <c r="AN129" s="176"/>
      <c r="AO129" s="176"/>
      <c r="AP129" s="176"/>
      <c r="AQ129" s="76"/>
      <c r="AR129" s="174"/>
    </row>
    <row r="130" spans="1:44" ht="15.75" x14ac:dyDescent="0.25">
      <c r="A130" s="155"/>
      <c r="B130" s="155"/>
      <c r="C130" s="155"/>
      <c r="D130" s="155"/>
      <c r="E130" s="155"/>
      <c r="F130" s="155"/>
      <c r="G130" s="155"/>
      <c r="H130" s="155"/>
      <c r="I130" s="155"/>
      <c r="J130" s="155"/>
      <c r="K130" s="155"/>
      <c r="L130" s="155"/>
      <c r="M130" s="155"/>
      <c r="N130" s="155"/>
      <c r="O130" s="76"/>
      <c r="P130" s="76"/>
      <c r="Q130" s="76"/>
      <c r="R130" s="155"/>
      <c r="S130" s="155"/>
      <c r="T130" s="155"/>
      <c r="U130" s="155"/>
      <c r="V130" s="155"/>
      <c r="W130" s="155"/>
      <c r="X130" s="155"/>
      <c r="Y130" s="155"/>
      <c r="Z130" s="155"/>
      <c r="AA130" s="155"/>
      <c r="AB130" s="155"/>
      <c r="AC130" s="155"/>
      <c r="AD130" s="155"/>
      <c r="AE130" s="155"/>
      <c r="AF130" s="155"/>
      <c r="AG130" s="155"/>
      <c r="AH130" s="155"/>
      <c r="AI130" s="155"/>
      <c r="AJ130" s="155"/>
      <c r="AK130" s="155"/>
      <c r="AL130" s="155"/>
      <c r="AM130" s="155"/>
      <c r="AN130" s="177"/>
      <c r="AO130" s="177"/>
      <c r="AP130" s="177"/>
      <c r="AQ130" s="155"/>
      <c r="AR130" s="300"/>
    </row>
    <row r="131" spans="1:44" ht="15.75" x14ac:dyDescent="0.25">
      <c r="A131" s="155"/>
      <c r="B131" s="155"/>
      <c r="C131" s="155"/>
      <c r="D131" s="155"/>
      <c r="E131" s="155"/>
      <c r="F131" s="155"/>
      <c r="G131" s="155"/>
      <c r="H131" s="155"/>
      <c r="I131" s="155"/>
      <c r="J131" s="155"/>
      <c r="K131" s="155"/>
      <c r="L131" s="155"/>
      <c r="M131" s="155"/>
      <c r="N131" s="155"/>
      <c r="O131" s="76"/>
      <c r="P131" s="76"/>
      <c r="Q131" s="76"/>
      <c r="R131" s="155"/>
      <c r="S131" s="155"/>
      <c r="T131" s="155"/>
      <c r="U131" s="155"/>
      <c r="V131" s="155"/>
      <c r="W131" s="155"/>
      <c r="X131" s="155"/>
      <c r="Y131" s="155"/>
      <c r="Z131" s="155"/>
      <c r="AA131" s="155"/>
      <c r="AB131" s="155"/>
      <c r="AC131" s="155"/>
      <c r="AD131" s="155"/>
      <c r="AE131" s="155"/>
      <c r="AF131" s="155"/>
      <c r="AG131" s="155"/>
      <c r="AH131" s="155"/>
      <c r="AI131" s="155"/>
      <c r="AJ131" s="155"/>
      <c r="AK131" s="155"/>
      <c r="AL131" s="155"/>
      <c r="AM131" s="155"/>
      <c r="AN131" s="177"/>
      <c r="AO131" s="177"/>
      <c r="AP131" s="177"/>
      <c r="AQ131" s="155"/>
      <c r="AR131" s="300"/>
    </row>
    <row r="132" spans="1:44" ht="15.75" x14ac:dyDescent="0.25">
      <c r="A132" s="155"/>
      <c r="B132" s="155"/>
      <c r="C132" s="155"/>
      <c r="D132" s="155"/>
      <c r="E132" s="155"/>
      <c r="F132" s="155"/>
      <c r="G132" s="155"/>
      <c r="H132" s="155"/>
      <c r="I132" s="155"/>
      <c r="J132" s="155"/>
      <c r="K132" s="155"/>
      <c r="L132" s="155"/>
      <c r="M132" s="155"/>
      <c r="N132" s="155"/>
      <c r="O132" s="76"/>
      <c r="P132" s="76"/>
      <c r="Q132" s="76"/>
      <c r="R132" s="155"/>
      <c r="S132" s="155"/>
      <c r="T132" s="155"/>
      <c r="U132" s="155"/>
      <c r="V132" s="155"/>
      <c r="W132" s="155"/>
      <c r="X132" s="155"/>
      <c r="Y132" s="155"/>
      <c r="Z132" s="155"/>
      <c r="AA132" s="155"/>
      <c r="AB132" s="155"/>
      <c r="AC132" s="155"/>
      <c r="AD132" s="155"/>
      <c r="AE132" s="155"/>
      <c r="AF132" s="155"/>
      <c r="AG132" s="155"/>
      <c r="AH132" s="155"/>
      <c r="AI132" s="155"/>
      <c r="AJ132" s="155"/>
      <c r="AK132" s="155"/>
      <c r="AL132" s="155"/>
      <c r="AM132" s="155"/>
      <c r="AN132" s="177"/>
      <c r="AO132" s="177"/>
      <c r="AP132" s="177"/>
      <c r="AQ132" s="155"/>
      <c r="AR132" s="300"/>
    </row>
    <row r="133" spans="1:44" ht="15.75" x14ac:dyDescent="0.25">
      <c r="A133" s="155"/>
      <c r="B133" s="155"/>
      <c r="C133" s="155"/>
      <c r="D133" s="155"/>
      <c r="E133" s="155"/>
      <c r="F133" s="155"/>
      <c r="G133" s="155"/>
      <c r="H133" s="155"/>
      <c r="I133" s="155"/>
      <c r="J133" s="155"/>
      <c r="K133" s="155"/>
      <c r="L133" s="155"/>
      <c r="M133" s="155"/>
      <c r="N133" s="155"/>
      <c r="O133" s="76"/>
      <c r="P133" s="76"/>
      <c r="Q133" s="76"/>
      <c r="R133" s="155"/>
      <c r="S133" s="155"/>
      <c r="T133" s="155"/>
      <c r="U133" s="155"/>
      <c r="V133" s="155"/>
      <c r="W133" s="155"/>
      <c r="X133" s="155"/>
      <c r="Y133" s="155"/>
      <c r="Z133" s="155"/>
      <c r="AA133" s="155"/>
      <c r="AB133" s="155"/>
      <c r="AC133" s="155"/>
      <c r="AD133" s="155"/>
      <c r="AE133" s="155"/>
      <c r="AF133" s="155"/>
      <c r="AG133" s="155"/>
      <c r="AH133" s="155"/>
      <c r="AI133" s="155"/>
      <c r="AJ133" s="155"/>
      <c r="AK133" s="155"/>
      <c r="AL133" s="155"/>
      <c r="AM133" s="155"/>
      <c r="AN133" s="177"/>
      <c r="AO133" s="177"/>
      <c r="AP133" s="177"/>
      <c r="AQ133" s="155"/>
      <c r="AR133" s="300"/>
    </row>
    <row r="134" spans="1:44" ht="15.75" x14ac:dyDescent="0.25">
      <c r="A134" s="155"/>
      <c r="B134" s="155"/>
      <c r="C134" s="155"/>
      <c r="D134" s="155"/>
      <c r="E134" s="155"/>
      <c r="F134" s="155"/>
      <c r="G134" s="155"/>
      <c r="H134" s="155"/>
      <c r="I134" s="155"/>
      <c r="J134" s="155"/>
      <c r="K134" s="155"/>
      <c r="L134" s="155"/>
      <c r="M134" s="155"/>
      <c r="N134" s="155"/>
      <c r="O134" s="76"/>
      <c r="P134" s="76"/>
      <c r="Q134" s="76"/>
      <c r="R134" s="155"/>
      <c r="S134" s="155"/>
      <c r="T134" s="155"/>
      <c r="U134" s="155"/>
      <c r="V134" s="155"/>
      <c r="W134" s="155"/>
      <c r="X134" s="155"/>
      <c r="Y134" s="155"/>
      <c r="Z134" s="155"/>
      <c r="AA134" s="155"/>
      <c r="AB134" s="155"/>
      <c r="AC134" s="155"/>
      <c r="AD134" s="155"/>
      <c r="AE134" s="155"/>
      <c r="AF134" s="155"/>
      <c r="AG134" s="155"/>
      <c r="AH134" s="155"/>
      <c r="AI134" s="155"/>
      <c r="AJ134" s="155"/>
      <c r="AK134" s="155"/>
      <c r="AL134" s="155"/>
      <c r="AM134" s="155"/>
      <c r="AN134" s="177"/>
      <c r="AO134" s="177"/>
      <c r="AP134" s="177"/>
      <c r="AQ134" s="155"/>
      <c r="AR134" s="300"/>
    </row>
    <row r="135" spans="1:44" ht="15.75" x14ac:dyDescent="0.25">
      <c r="A135" s="155"/>
      <c r="B135" s="155"/>
      <c r="C135" s="155"/>
      <c r="D135" s="155"/>
      <c r="E135" s="155"/>
      <c r="F135" s="155"/>
      <c r="G135" s="155"/>
      <c r="H135" s="155"/>
      <c r="I135" s="155"/>
      <c r="J135" s="155"/>
      <c r="K135" s="155"/>
      <c r="L135" s="155"/>
      <c r="M135" s="155"/>
      <c r="N135" s="155"/>
      <c r="O135" s="76"/>
      <c r="P135" s="76"/>
      <c r="Q135" s="76"/>
      <c r="R135" s="155"/>
      <c r="S135" s="155"/>
      <c r="T135" s="155"/>
      <c r="U135" s="155"/>
      <c r="V135" s="155"/>
      <c r="W135" s="155"/>
      <c r="X135" s="155"/>
      <c r="Y135" s="155"/>
      <c r="Z135" s="155"/>
      <c r="AA135" s="155"/>
      <c r="AB135" s="155"/>
      <c r="AC135" s="155"/>
      <c r="AD135" s="155"/>
      <c r="AE135" s="155"/>
      <c r="AF135" s="155"/>
      <c r="AG135" s="155"/>
      <c r="AH135" s="155"/>
      <c r="AI135" s="155"/>
      <c r="AJ135" s="155"/>
      <c r="AK135" s="155"/>
      <c r="AL135" s="155"/>
      <c r="AM135" s="155"/>
      <c r="AN135" s="177"/>
      <c r="AO135" s="177"/>
      <c r="AP135" s="177"/>
      <c r="AQ135" s="155"/>
      <c r="AR135" s="300"/>
    </row>
    <row r="136" spans="1:44" ht="15.75" x14ac:dyDescent="0.25">
      <c r="A136" s="155"/>
      <c r="B136" s="155"/>
      <c r="C136" s="155"/>
      <c r="D136" s="155"/>
      <c r="E136" s="155"/>
      <c r="F136" s="155"/>
      <c r="G136" s="155"/>
      <c r="H136" s="155"/>
      <c r="I136" s="155"/>
      <c r="J136" s="155"/>
      <c r="K136" s="155"/>
      <c r="L136" s="155"/>
      <c r="M136" s="155"/>
      <c r="N136" s="155"/>
      <c r="O136" s="76"/>
      <c r="P136" s="76"/>
      <c r="Q136" s="76"/>
      <c r="R136" s="155"/>
      <c r="S136" s="155"/>
      <c r="T136" s="155"/>
      <c r="U136" s="155"/>
      <c r="V136" s="155"/>
      <c r="W136" s="155"/>
      <c r="X136" s="155"/>
      <c r="Y136" s="155"/>
      <c r="Z136" s="155"/>
      <c r="AA136" s="155"/>
      <c r="AB136" s="155"/>
      <c r="AC136" s="155"/>
      <c r="AD136" s="155"/>
      <c r="AE136" s="155"/>
      <c r="AF136" s="155"/>
      <c r="AG136" s="155"/>
      <c r="AH136" s="155"/>
      <c r="AI136" s="155"/>
      <c r="AJ136" s="155"/>
      <c r="AK136" s="155"/>
      <c r="AL136" s="155"/>
      <c r="AM136" s="155"/>
      <c r="AN136" s="177"/>
      <c r="AO136" s="177"/>
      <c r="AP136" s="177"/>
      <c r="AQ136" s="155"/>
      <c r="AR136" s="300"/>
    </row>
    <row r="137" spans="1:44" ht="15.75" x14ac:dyDescent="0.25">
      <c r="A137" s="155"/>
      <c r="B137" s="155"/>
      <c r="C137" s="155"/>
      <c r="D137" s="155"/>
      <c r="E137" s="155"/>
      <c r="F137" s="155"/>
      <c r="G137" s="155"/>
      <c r="H137" s="155"/>
      <c r="I137" s="155"/>
      <c r="J137" s="155"/>
      <c r="K137" s="155"/>
      <c r="L137" s="155"/>
      <c r="M137" s="155"/>
      <c r="N137" s="155"/>
      <c r="O137" s="76"/>
      <c r="P137" s="76"/>
      <c r="Q137" s="76"/>
      <c r="R137" s="155"/>
      <c r="S137" s="155"/>
      <c r="T137" s="155"/>
      <c r="U137" s="155"/>
      <c r="V137" s="155"/>
      <c r="W137" s="155"/>
      <c r="X137" s="155"/>
      <c r="Y137" s="155"/>
      <c r="Z137" s="155"/>
      <c r="AA137" s="155"/>
      <c r="AB137" s="155"/>
      <c r="AC137" s="155"/>
      <c r="AD137" s="155"/>
      <c r="AE137" s="155"/>
      <c r="AF137" s="155"/>
      <c r="AG137" s="155"/>
      <c r="AH137" s="155"/>
      <c r="AI137" s="155"/>
      <c r="AJ137" s="155"/>
      <c r="AK137" s="155"/>
      <c r="AL137" s="155"/>
      <c r="AM137" s="155"/>
      <c r="AN137" s="177"/>
      <c r="AO137" s="177"/>
      <c r="AP137" s="177"/>
      <c r="AQ137" s="155"/>
      <c r="AR137" s="300"/>
    </row>
  </sheetData>
  <sheetProtection algorithmName="SHA-512" hashValue="ZIJjXya7nFn2IczfcxCHZHwmdTILnCz6oiQSOAOLINcMqmsmCSBzXI7GrBfagAOldiYRgVzjUGaJtztamyBE2g==" saltValue="9kJRkmD96sAXwGCg8mM9Tw==" spinCount="100000" sheet="1" selectLockedCells="1"/>
  <mergeCells count="500">
    <mergeCell ref="C95:AP95"/>
    <mergeCell ref="B2:AQ2"/>
    <mergeCell ref="AK64:AM64"/>
    <mergeCell ref="AN64:AP64"/>
    <mergeCell ref="O64:Q64"/>
    <mergeCell ref="R64:V64"/>
    <mergeCell ref="W64:AA64"/>
    <mergeCell ref="AB64:AF64"/>
    <mergeCell ref="AG64:AJ64"/>
    <mergeCell ref="AK62:AM62"/>
    <mergeCell ref="AN62:AP62"/>
    <mergeCell ref="O63:Q63"/>
    <mergeCell ref="R63:V63"/>
    <mergeCell ref="W63:AA63"/>
    <mergeCell ref="AB63:AF63"/>
    <mergeCell ref="AG63:AJ63"/>
    <mergeCell ref="AK63:AM63"/>
    <mergeCell ref="AN63:AP63"/>
    <mergeCell ref="O62:Q62"/>
    <mergeCell ref="R62:V62"/>
    <mergeCell ref="W62:AA62"/>
    <mergeCell ref="AB62:AF62"/>
    <mergeCell ref="AG62:AJ62"/>
    <mergeCell ref="AK60:AM60"/>
    <mergeCell ref="AN60:AP60"/>
    <mergeCell ref="O61:Q61"/>
    <mergeCell ref="R61:V61"/>
    <mergeCell ref="W61:AA61"/>
    <mergeCell ref="AB61:AF61"/>
    <mergeCell ref="AG61:AJ61"/>
    <mergeCell ref="AK61:AM61"/>
    <mergeCell ref="AN61:AP61"/>
    <mergeCell ref="O60:Q60"/>
    <mergeCell ref="R60:V60"/>
    <mergeCell ref="W60:AA60"/>
    <mergeCell ref="AB60:AF60"/>
    <mergeCell ref="AG60:AJ60"/>
    <mergeCell ref="R59:V59"/>
    <mergeCell ref="W59:AA59"/>
    <mergeCell ref="AB59:AF59"/>
    <mergeCell ref="AG59:AJ59"/>
    <mergeCell ref="AK59:AM59"/>
    <mergeCell ref="AN59:AP59"/>
    <mergeCell ref="O58:Q58"/>
    <mergeCell ref="R58:V58"/>
    <mergeCell ref="W58:AA58"/>
    <mergeCell ref="AB58:AF58"/>
    <mergeCell ref="AG58:AJ58"/>
    <mergeCell ref="AK57:AM57"/>
    <mergeCell ref="AN57:AP57"/>
    <mergeCell ref="O57:Q57"/>
    <mergeCell ref="R57:V57"/>
    <mergeCell ref="W57:AA57"/>
    <mergeCell ref="AB57:AF57"/>
    <mergeCell ref="AG57:AJ57"/>
    <mergeCell ref="AK58:AM58"/>
    <mergeCell ref="AN58:AP58"/>
    <mergeCell ref="AK55:AM55"/>
    <mergeCell ref="AN55:AP55"/>
    <mergeCell ref="O56:Q56"/>
    <mergeCell ref="R56:V56"/>
    <mergeCell ref="W56:AA56"/>
    <mergeCell ref="AB56:AF56"/>
    <mergeCell ref="AG56:AJ56"/>
    <mergeCell ref="AK56:AM56"/>
    <mergeCell ref="AN56:AP56"/>
    <mergeCell ref="O55:Q55"/>
    <mergeCell ref="R55:V55"/>
    <mergeCell ref="W55:AA55"/>
    <mergeCell ref="AB55:AF55"/>
    <mergeCell ref="AG55:AJ55"/>
    <mergeCell ref="AK53:AM53"/>
    <mergeCell ref="AN53:AP53"/>
    <mergeCell ref="O54:Q54"/>
    <mergeCell ref="R54:V54"/>
    <mergeCell ref="W54:AA54"/>
    <mergeCell ref="AB54:AF54"/>
    <mergeCell ref="AG54:AJ54"/>
    <mergeCell ref="AK54:AM54"/>
    <mergeCell ref="AN54:AP54"/>
    <mergeCell ref="O53:Q53"/>
    <mergeCell ref="R53:V53"/>
    <mergeCell ref="W53:AA53"/>
    <mergeCell ref="AB53:AF53"/>
    <mergeCell ref="AG53:AJ53"/>
    <mergeCell ref="AK51:AM51"/>
    <mergeCell ref="AN51:AP51"/>
    <mergeCell ref="O52:Q52"/>
    <mergeCell ref="R52:V52"/>
    <mergeCell ref="W52:AA52"/>
    <mergeCell ref="AB52:AF52"/>
    <mergeCell ref="AG52:AJ52"/>
    <mergeCell ref="AK52:AM52"/>
    <mergeCell ref="AN52:AP52"/>
    <mergeCell ref="O51:Q51"/>
    <mergeCell ref="R51:V51"/>
    <mergeCell ref="W51:AA51"/>
    <mergeCell ref="AB51:AF51"/>
    <mergeCell ref="AG51:AJ51"/>
    <mergeCell ref="AK49:AM49"/>
    <mergeCell ref="AN49:AP49"/>
    <mergeCell ref="O50:Q50"/>
    <mergeCell ref="R50:V50"/>
    <mergeCell ref="W50:AA50"/>
    <mergeCell ref="AB50:AF50"/>
    <mergeCell ref="AG50:AJ50"/>
    <mergeCell ref="AK50:AM50"/>
    <mergeCell ref="AN50:AP50"/>
    <mergeCell ref="O49:Q49"/>
    <mergeCell ref="R49:V49"/>
    <mergeCell ref="W49:AA49"/>
    <mergeCell ref="AB49:AF49"/>
    <mergeCell ref="AG49:AJ49"/>
    <mergeCell ref="AK47:AM47"/>
    <mergeCell ref="AN47:AP47"/>
    <mergeCell ref="O48:Q48"/>
    <mergeCell ref="R48:V48"/>
    <mergeCell ref="W48:AA48"/>
    <mergeCell ref="AB48:AF48"/>
    <mergeCell ref="AG48:AJ48"/>
    <mergeCell ref="AK48:AM48"/>
    <mergeCell ref="AN48:AP48"/>
    <mergeCell ref="O47:Q47"/>
    <mergeCell ref="R47:V47"/>
    <mergeCell ref="W47:AA47"/>
    <mergeCell ref="AB47:AF47"/>
    <mergeCell ref="AG47:AJ47"/>
    <mergeCell ref="AK46:AM46"/>
    <mergeCell ref="AN46:AP46"/>
    <mergeCell ref="O46:Q46"/>
    <mergeCell ref="R46:V46"/>
    <mergeCell ref="W46:AA46"/>
    <mergeCell ref="AB46:AF46"/>
    <mergeCell ref="AG46:AJ46"/>
    <mergeCell ref="AK44:AM44"/>
    <mergeCell ref="AN44:AP44"/>
    <mergeCell ref="O45:Q45"/>
    <mergeCell ref="R45:V45"/>
    <mergeCell ref="W45:AA45"/>
    <mergeCell ref="AB45:AF45"/>
    <mergeCell ref="AG45:AJ45"/>
    <mergeCell ref="AK45:AM45"/>
    <mergeCell ref="AN45:AP45"/>
    <mergeCell ref="O44:Q44"/>
    <mergeCell ref="R44:V44"/>
    <mergeCell ref="W44:AA44"/>
    <mergeCell ref="AB44:AF44"/>
    <mergeCell ref="AG44:AJ44"/>
    <mergeCell ref="AK42:AM42"/>
    <mergeCell ref="AN42:AP42"/>
    <mergeCell ref="O43:Q43"/>
    <mergeCell ref="R43:V43"/>
    <mergeCell ref="W43:AA43"/>
    <mergeCell ref="AB43:AF43"/>
    <mergeCell ref="AG43:AJ43"/>
    <mergeCell ref="AK43:AM43"/>
    <mergeCell ref="AN43:AP43"/>
    <mergeCell ref="O42:Q42"/>
    <mergeCell ref="R42:V42"/>
    <mergeCell ref="W42:AA42"/>
    <mergeCell ref="AB42:AF42"/>
    <mergeCell ref="AG42:AJ42"/>
    <mergeCell ref="AK40:AM40"/>
    <mergeCell ref="AN40:AP40"/>
    <mergeCell ref="O41:Q41"/>
    <mergeCell ref="R41:V41"/>
    <mergeCell ref="W41:AA41"/>
    <mergeCell ref="AB41:AF41"/>
    <mergeCell ref="AG41:AJ41"/>
    <mergeCell ref="AK41:AM41"/>
    <mergeCell ref="AN41:AP41"/>
    <mergeCell ref="O40:Q40"/>
    <mergeCell ref="R40:V40"/>
    <mergeCell ref="W40:AA40"/>
    <mergeCell ref="AB40:AF40"/>
    <mergeCell ref="AG40:AJ40"/>
    <mergeCell ref="AK37:AM37"/>
    <mergeCell ref="AN37:AP37"/>
    <mergeCell ref="O39:Q39"/>
    <mergeCell ref="R39:V39"/>
    <mergeCell ref="W39:AA39"/>
    <mergeCell ref="AB39:AF39"/>
    <mergeCell ref="AG39:AJ39"/>
    <mergeCell ref="AK39:AM39"/>
    <mergeCell ref="AN39:AP39"/>
    <mergeCell ref="O37:Q37"/>
    <mergeCell ref="R37:V37"/>
    <mergeCell ref="W37:AA37"/>
    <mergeCell ref="AB37:AF37"/>
    <mergeCell ref="AG37:AJ37"/>
    <mergeCell ref="O38:Q38"/>
    <mergeCell ref="R38:V38"/>
    <mergeCell ref="W38:AA38"/>
    <mergeCell ref="AB38:AF38"/>
    <mergeCell ref="AG38:AJ38"/>
    <mergeCell ref="AK38:AM38"/>
    <mergeCell ref="AN38:AP38"/>
    <mergeCell ref="AK35:AM35"/>
    <mergeCell ref="AN35:AP35"/>
    <mergeCell ref="O36:Q36"/>
    <mergeCell ref="R36:V36"/>
    <mergeCell ref="W36:AA36"/>
    <mergeCell ref="AB36:AF36"/>
    <mergeCell ref="AG36:AJ36"/>
    <mergeCell ref="AK36:AM36"/>
    <mergeCell ref="AN36:AP36"/>
    <mergeCell ref="O35:Q35"/>
    <mergeCell ref="R35:V35"/>
    <mergeCell ref="W35:AA35"/>
    <mergeCell ref="AB35:AF35"/>
    <mergeCell ref="AG35:AJ35"/>
    <mergeCell ref="AN33:AP33"/>
    <mergeCell ref="O34:Q34"/>
    <mergeCell ref="R34:V34"/>
    <mergeCell ref="W34:AA34"/>
    <mergeCell ref="AB34:AF34"/>
    <mergeCell ref="AG34:AJ34"/>
    <mergeCell ref="AK34:AM34"/>
    <mergeCell ref="AN34:AP34"/>
    <mergeCell ref="R33:V33"/>
    <mergeCell ref="W33:AA33"/>
    <mergeCell ref="AB33:AF33"/>
    <mergeCell ref="AG33:AJ33"/>
    <mergeCell ref="AK33:AM33"/>
    <mergeCell ref="R30:V30"/>
    <mergeCell ref="W30:AA30"/>
    <mergeCell ref="AB30:AF30"/>
    <mergeCell ref="AG30:AJ30"/>
    <mergeCell ref="AK30:AM30"/>
    <mergeCell ref="AN30:AP30"/>
    <mergeCell ref="AN31:AP31"/>
    <mergeCell ref="O32:Q32"/>
    <mergeCell ref="R32:V32"/>
    <mergeCell ref="W32:AA32"/>
    <mergeCell ref="AB32:AF32"/>
    <mergeCell ref="AG32:AJ32"/>
    <mergeCell ref="AK32:AM32"/>
    <mergeCell ref="AN32:AP32"/>
    <mergeCell ref="R31:V31"/>
    <mergeCell ref="W31:AA31"/>
    <mergeCell ref="AB31:AF31"/>
    <mergeCell ref="AG31:AJ31"/>
    <mergeCell ref="AK31:AM31"/>
    <mergeCell ref="AN28:AP28"/>
    <mergeCell ref="O29:Q29"/>
    <mergeCell ref="R29:V29"/>
    <mergeCell ref="W29:AA29"/>
    <mergeCell ref="AB29:AF29"/>
    <mergeCell ref="AG29:AJ29"/>
    <mergeCell ref="AK29:AM29"/>
    <mergeCell ref="AN29:AP29"/>
    <mergeCell ref="R28:V28"/>
    <mergeCell ref="W28:AA28"/>
    <mergeCell ref="AB28:AF28"/>
    <mergeCell ref="AG28:AJ28"/>
    <mergeCell ref="AK28:AM28"/>
    <mergeCell ref="AN25:AP25"/>
    <mergeCell ref="R25:V25"/>
    <mergeCell ref="W25:AA25"/>
    <mergeCell ref="AB25:AF25"/>
    <mergeCell ref="AG25:AJ25"/>
    <mergeCell ref="AK25:AM25"/>
    <mergeCell ref="AN26:AP26"/>
    <mergeCell ref="O27:Q27"/>
    <mergeCell ref="R27:V27"/>
    <mergeCell ref="W27:AA27"/>
    <mergeCell ref="AB27:AF27"/>
    <mergeCell ref="AG27:AJ27"/>
    <mergeCell ref="AK27:AM27"/>
    <mergeCell ref="AN27:AP27"/>
    <mergeCell ref="R26:V26"/>
    <mergeCell ref="W26:AA26"/>
    <mergeCell ref="AB26:AF26"/>
    <mergeCell ref="AG26:AJ26"/>
    <mergeCell ref="AK26:AM26"/>
    <mergeCell ref="AN24:AP24"/>
    <mergeCell ref="R24:V24"/>
    <mergeCell ref="W24:AA24"/>
    <mergeCell ref="AB24:AF24"/>
    <mergeCell ref="AG24:AJ24"/>
    <mergeCell ref="AK24:AM24"/>
    <mergeCell ref="O23:Q23"/>
    <mergeCell ref="R23:V23"/>
    <mergeCell ref="W23:AA23"/>
    <mergeCell ref="AB23:AF23"/>
    <mergeCell ref="AG23:AJ23"/>
    <mergeCell ref="AK23:AM23"/>
    <mergeCell ref="AN23:AP23"/>
    <mergeCell ref="AN21:AP21"/>
    <mergeCell ref="O22:Q22"/>
    <mergeCell ref="R22:V22"/>
    <mergeCell ref="W22:AA22"/>
    <mergeCell ref="AB22:AF22"/>
    <mergeCell ref="AG22:AJ22"/>
    <mergeCell ref="AK22:AM22"/>
    <mergeCell ref="AN22:AP22"/>
    <mergeCell ref="R21:V21"/>
    <mergeCell ref="W21:AA21"/>
    <mergeCell ref="AB21:AF21"/>
    <mergeCell ref="AG21:AJ21"/>
    <mergeCell ref="AK21:AM21"/>
    <mergeCell ref="R18:V18"/>
    <mergeCell ref="W18:AA18"/>
    <mergeCell ref="AB18:AF18"/>
    <mergeCell ref="AG18:AJ18"/>
    <mergeCell ref="AK18:AM18"/>
    <mergeCell ref="AN18:AP18"/>
    <mergeCell ref="AN19:AP19"/>
    <mergeCell ref="O20:Q20"/>
    <mergeCell ref="R20:V20"/>
    <mergeCell ref="W20:AA20"/>
    <mergeCell ref="AB20:AF20"/>
    <mergeCell ref="AG20:AJ20"/>
    <mergeCell ref="AK20:AM20"/>
    <mergeCell ref="AN20:AP20"/>
    <mergeCell ref="R19:V19"/>
    <mergeCell ref="W19:AA19"/>
    <mergeCell ref="AB19:AF19"/>
    <mergeCell ref="AG19:AJ19"/>
    <mergeCell ref="AK19:AM19"/>
    <mergeCell ref="C61:N61"/>
    <mergeCell ref="C62:N62"/>
    <mergeCell ref="C63:N63"/>
    <mergeCell ref="C64:N64"/>
    <mergeCell ref="O17:Q17"/>
    <mergeCell ref="O19:Q19"/>
    <mergeCell ref="O21:Q21"/>
    <mergeCell ref="O24:Q24"/>
    <mergeCell ref="O25:Q25"/>
    <mergeCell ref="O26:Q26"/>
    <mergeCell ref="O28:Q28"/>
    <mergeCell ref="O31:Q31"/>
    <mergeCell ref="O33:Q33"/>
    <mergeCell ref="C57:N57"/>
    <mergeCell ref="C58:N58"/>
    <mergeCell ref="C59:N59"/>
    <mergeCell ref="C60:N60"/>
    <mergeCell ref="C52:N52"/>
    <mergeCell ref="C53:N53"/>
    <mergeCell ref="C54:N54"/>
    <mergeCell ref="O18:Q18"/>
    <mergeCell ref="O30:Q30"/>
    <mergeCell ref="O59:Q59"/>
    <mergeCell ref="C56:N56"/>
    <mergeCell ref="C40:N40"/>
    <mergeCell ref="C41:N41"/>
    <mergeCell ref="C42:N42"/>
    <mergeCell ref="C32:N32"/>
    <mergeCell ref="C33:N33"/>
    <mergeCell ref="C34:N34"/>
    <mergeCell ref="C35:N35"/>
    <mergeCell ref="C36:N36"/>
    <mergeCell ref="C55:N55"/>
    <mergeCell ref="C38:N38"/>
    <mergeCell ref="C47:N47"/>
    <mergeCell ref="C48:N48"/>
    <mergeCell ref="C49:N49"/>
    <mergeCell ref="C50:N50"/>
    <mergeCell ref="C51:N51"/>
    <mergeCell ref="C43:N43"/>
    <mergeCell ref="C44:N44"/>
    <mergeCell ref="C45:N45"/>
    <mergeCell ref="C46:N46"/>
    <mergeCell ref="C28:N28"/>
    <mergeCell ref="C29:N29"/>
    <mergeCell ref="C30:N30"/>
    <mergeCell ref="C31:N31"/>
    <mergeCell ref="C25:N25"/>
    <mergeCell ref="C26:N26"/>
    <mergeCell ref="C27:N27"/>
    <mergeCell ref="C37:N37"/>
    <mergeCell ref="C39:N39"/>
    <mergeCell ref="AV10:AW10"/>
    <mergeCell ref="AX10:AZ10"/>
    <mergeCell ref="C11:F11"/>
    <mergeCell ref="G11:AP11"/>
    <mergeCell ref="C8:AP8"/>
    <mergeCell ref="C23:N23"/>
    <mergeCell ref="C24:N24"/>
    <mergeCell ref="C18:N18"/>
    <mergeCell ref="C19:N19"/>
    <mergeCell ref="C20:N20"/>
    <mergeCell ref="C21:N21"/>
    <mergeCell ref="C22:N22"/>
    <mergeCell ref="C12:D12"/>
    <mergeCell ref="E12:AP12"/>
    <mergeCell ref="C17:N17"/>
    <mergeCell ref="W15:AA16"/>
    <mergeCell ref="AB15:AF16"/>
    <mergeCell ref="R15:V16"/>
    <mergeCell ref="AG15:AJ16"/>
    <mergeCell ref="AK15:AM16"/>
    <mergeCell ref="AN15:AP16"/>
    <mergeCell ref="C15:N16"/>
    <mergeCell ref="O15:Q16"/>
    <mergeCell ref="R17:V17"/>
    <mergeCell ref="C76:AB76"/>
    <mergeCell ref="AC76:AE76"/>
    <mergeCell ref="C78:AP78"/>
    <mergeCell ref="C79:AP79"/>
    <mergeCell ref="C80:AP80"/>
    <mergeCell ref="C82:AP82"/>
    <mergeCell ref="H88:X88"/>
    <mergeCell ref="H87:X87"/>
    <mergeCell ref="H86:X86"/>
    <mergeCell ref="H85:X85"/>
    <mergeCell ref="H84:X84"/>
    <mergeCell ref="Y84:AK84"/>
    <mergeCell ref="Y85:AK85"/>
    <mergeCell ref="Y86:AK86"/>
    <mergeCell ref="Y87:AK87"/>
    <mergeCell ref="Y88:AK88"/>
    <mergeCell ref="C77:AB77"/>
    <mergeCell ref="Y93:AK93"/>
    <mergeCell ref="R68:V68"/>
    <mergeCell ref="W68:AA68"/>
    <mergeCell ref="AB68:AF68"/>
    <mergeCell ref="AG68:AJ68"/>
    <mergeCell ref="AK68:AM68"/>
    <mergeCell ref="C69:N69"/>
    <mergeCell ref="O69:Q69"/>
    <mergeCell ref="R69:V69"/>
    <mergeCell ref="W69:AA69"/>
    <mergeCell ref="AB69:AF69"/>
    <mergeCell ref="AG69:AJ69"/>
    <mergeCell ref="AK69:AM69"/>
    <mergeCell ref="C70:N70"/>
    <mergeCell ref="O70:Q70"/>
    <mergeCell ref="R70:V70"/>
    <mergeCell ref="W70:AA70"/>
    <mergeCell ref="AB70:AF70"/>
    <mergeCell ref="K89:X89"/>
    <mergeCell ref="K90:X90"/>
    <mergeCell ref="K91:X91"/>
    <mergeCell ref="K92:X92"/>
    <mergeCell ref="K93:X93"/>
    <mergeCell ref="H89:J89"/>
    <mergeCell ref="C66:AM66"/>
    <mergeCell ref="C71:N71"/>
    <mergeCell ref="O71:Q71"/>
    <mergeCell ref="R71:V71"/>
    <mergeCell ref="W71:AA71"/>
    <mergeCell ref="AB71:AF71"/>
    <mergeCell ref="AG71:AJ71"/>
    <mergeCell ref="AK71:AM71"/>
    <mergeCell ref="AN71:AP71"/>
    <mergeCell ref="AN66:AP66"/>
    <mergeCell ref="AN68:AP68"/>
    <mergeCell ref="AN69:AP69"/>
    <mergeCell ref="AG70:AJ70"/>
    <mergeCell ref="AK70:AM70"/>
    <mergeCell ref="AN70:AP70"/>
    <mergeCell ref="C74:AM74"/>
    <mergeCell ref="AN74:AP74"/>
    <mergeCell ref="C98:AP98"/>
    <mergeCell ref="C68:Q68"/>
    <mergeCell ref="C73:N73"/>
    <mergeCell ref="O73:Q73"/>
    <mergeCell ref="R73:V73"/>
    <mergeCell ref="W73:AA73"/>
    <mergeCell ref="AB73:AF73"/>
    <mergeCell ref="AG73:AJ73"/>
    <mergeCell ref="AK73:AM73"/>
    <mergeCell ref="AN73:AP73"/>
    <mergeCell ref="C72:N72"/>
    <mergeCell ref="O72:Q72"/>
    <mergeCell ref="R72:V72"/>
    <mergeCell ref="W72:AA72"/>
    <mergeCell ref="AB72:AF72"/>
    <mergeCell ref="AG72:AJ72"/>
    <mergeCell ref="AK72:AM72"/>
    <mergeCell ref="AN72:AP72"/>
    <mergeCell ref="Y89:AK89"/>
    <mergeCell ref="Y90:AK90"/>
    <mergeCell ref="Y91:AK91"/>
    <mergeCell ref="Y92:AK92"/>
    <mergeCell ref="AS62:AS63"/>
    <mergeCell ref="AT62:AT63"/>
    <mergeCell ref="AU62:AU63"/>
    <mergeCell ref="B1:F1"/>
    <mergeCell ref="C65:N65"/>
    <mergeCell ref="O65:Q65"/>
    <mergeCell ref="R65:V65"/>
    <mergeCell ref="W65:AA65"/>
    <mergeCell ref="AB65:AF65"/>
    <mergeCell ref="AG65:AJ65"/>
    <mergeCell ref="AK65:AM65"/>
    <mergeCell ref="AN65:AP65"/>
    <mergeCell ref="C14:AP14"/>
    <mergeCell ref="Q3:AQ3"/>
    <mergeCell ref="B6:AI6"/>
    <mergeCell ref="AJ6:AO6"/>
    <mergeCell ref="C10:Q10"/>
    <mergeCell ref="R10:AF10"/>
    <mergeCell ref="Q4:AQ4"/>
    <mergeCell ref="W17:AA17"/>
    <mergeCell ref="AB17:AF17"/>
    <mergeCell ref="AG17:AJ17"/>
    <mergeCell ref="AK17:AM17"/>
    <mergeCell ref="AN17:AP17"/>
  </mergeCells>
  <conditionalFormatting sqref="A1:B1 G1:XFD1 A2:XFD61 A62:AU62 AV62:XFD63 A63:AR63 A64:XFD64 A65:C65 O65 R65 W65 AB65 AG65:AK65 AN65 AQ65:XFD65 A66:XFD1048576">
    <cfRule type="expression" priority="1" stopIfTrue="1">
      <formula>$A$1="12345age"</formula>
    </cfRule>
  </conditionalFormatting>
  <conditionalFormatting sqref="B2:AQ2">
    <cfRule type="expression" dxfId="21" priority="16">
      <formula>$B$2=""</formula>
    </cfRule>
  </conditionalFormatting>
  <conditionalFormatting sqref="B9:AQ13 B14:C14 AQ14 B15:AQ37 B38:C38 O38 R38 W38 AB38 AG38:AK38 AN38 AQ38 B39:AQ64 B65:C65 O65 R65 W65 AB65 AG65:AK65 AN65 AQ65 B66:AQ76 B77:C77 AC77:AQ77 B78:AQ94 B95:C95 AQ95 B96:AQ97">
    <cfRule type="expression" dxfId="20" priority="17">
      <formula>$B$2="Vous devez tout d'abord remplir le formulaire Jeudi de financement - Asso avant de passer une commande d'alcool"</formula>
    </cfRule>
  </conditionalFormatting>
  <conditionalFormatting sqref="R10:AF10">
    <cfRule type="expression" dxfId="9" priority="33">
      <formula>#REF!=""</formula>
    </cfRule>
    <cfRule type="expression" dxfId="8" priority="34">
      <formula>#REF!="non"</formula>
    </cfRule>
  </conditionalFormatting>
  <conditionalFormatting sqref="AS64:AT64">
    <cfRule type="expression" dxfId="6" priority="11" stopIfTrue="1">
      <formula>AS64=""</formula>
    </cfRule>
  </conditionalFormatting>
  <conditionalFormatting sqref="AS62:AU63">
    <cfRule type="expression" dxfId="4" priority="13">
      <formula>$A1&lt;&gt;"12345Age"</formula>
    </cfRule>
  </conditionalFormatting>
  <conditionalFormatting sqref="AS64:AU64">
    <cfRule type="expression" dxfId="3" priority="14">
      <formula>$A1&lt;&gt;"12345Age"</formula>
    </cfRule>
  </conditionalFormatting>
  <conditionalFormatting sqref="AS65:AU65">
    <cfRule type="expression" dxfId="2" priority="10">
      <formula>$A1&lt;&gt;"12345Age"</formula>
    </cfRule>
  </conditionalFormatting>
  <hyperlinks>
    <hyperlink ref="AJ6:AO6" location="'Formulaire unique'!B28" display="EN CLIQUANT ICI" xr:uid="{540963E9-BA22-4EE7-8033-9D685D5C2F13}"/>
  </hyperlinks>
  <printOptions horizontalCentered="1" verticalCentered="1"/>
  <pageMargins left="0.11811023622047245" right="0.11811023622047245" top="0.35433070866141736" bottom="0.35433070866141736" header="0" footer="0"/>
  <pageSetup scale="60" fitToHeight="0"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23" id="{58B09571-2976-40D1-B057-C14694CE8947}">
            <xm:f>$B$2=Notes!$B$57</xm:f>
            <x14:dxf>
              <font>
                <color theme="0"/>
              </font>
              <fill>
                <patternFill>
                  <bgColor theme="0"/>
                </patternFill>
              </fill>
              <border>
                <left/>
                <right/>
                <top/>
                <bottom/>
                <vertical/>
                <horizontal/>
              </border>
            </x14:dxf>
          </x14:cfRule>
          <x14:cfRule type="expression" priority="24" id="{71A1E0C1-5040-4354-8BBD-662AA3DD37D8}">
            <xm:f>$D$110=Notes!$B$73</xm:f>
            <x14:dxf>
              <font>
                <color theme="0"/>
              </font>
              <fill>
                <patternFill>
                  <bgColor theme="0"/>
                </patternFill>
              </fill>
              <border>
                <left/>
                <right/>
                <top/>
                <bottom/>
                <vertical/>
                <horizontal/>
              </border>
            </x14:dxf>
          </x14:cfRule>
          <x14:cfRule type="expression" priority="25" id="{3196ED06-15C3-4BA4-805A-D11841067804}">
            <xm:f>$D$110=Notes!$B$74</xm:f>
            <x14:dxf>
              <font>
                <color theme="0"/>
              </font>
              <fill>
                <patternFill>
                  <bgColor theme="0"/>
                </patternFill>
              </fill>
              <border>
                <left/>
                <right/>
                <top/>
                <bottom/>
                <vertical/>
                <horizontal/>
              </border>
            </x14:dxf>
          </x14:cfRule>
          <x14:cfRule type="expression" priority="26" id="{8A83550C-F304-44A8-90B3-D3BC513761E7}">
            <xm:f>$D$57=Notes!$B$70</xm:f>
            <x14:dxf>
              <font>
                <color theme="0"/>
              </font>
              <fill>
                <patternFill>
                  <bgColor theme="0"/>
                </patternFill>
              </fill>
              <border>
                <left/>
                <right/>
                <top/>
                <bottom/>
                <vertical/>
                <horizontal/>
              </border>
            </x14:dxf>
          </x14:cfRule>
          <x14:cfRule type="expression" priority="27" id="{EE3930C9-4917-437B-94E2-8F97AC501CD2}">
            <xm:f>$D$29=Notes!$B$60</xm:f>
            <x14:dxf>
              <font>
                <color theme="0"/>
              </font>
              <fill>
                <patternFill>
                  <bgColor theme="0"/>
                </patternFill>
              </fill>
              <border>
                <left/>
                <right/>
                <top/>
                <bottom/>
                <vertical/>
                <horizontal/>
              </border>
            </x14:dxf>
          </x14:cfRule>
          <xm:sqref>C8</xm:sqref>
        </x14:conditionalFormatting>
        <x14:conditionalFormatting xmlns:xm="http://schemas.microsoft.com/office/excel/2006/main">
          <x14:cfRule type="expression" priority="18" id="{83E4A396-D73A-4A9C-8C67-069669FF2EB2}">
            <xm:f>$B$2=Notes!$B$57</xm:f>
            <x14:dxf>
              <font>
                <color theme="0"/>
              </font>
              <fill>
                <patternFill>
                  <bgColor theme="0"/>
                </patternFill>
              </fill>
              <border>
                <left/>
                <right/>
                <top/>
                <bottom/>
                <vertical/>
                <horizontal/>
              </border>
            </x14:dxf>
          </x14:cfRule>
          <x14:cfRule type="expression" priority="19" id="{2A0D7E14-76C2-4F30-90AF-86B8CA19F87F}">
            <xm:f>$D$110=Notes!$B$73</xm:f>
            <x14:dxf>
              <font>
                <color theme="0"/>
              </font>
              <fill>
                <patternFill>
                  <bgColor theme="0"/>
                </patternFill>
              </fill>
              <border>
                <left/>
                <right/>
                <top/>
                <bottom/>
                <vertical/>
                <horizontal/>
              </border>
            </x14:dxf>
          </x14:cfRule>
          <x14:cfRule type="expression" priority="20" id="{A284C5C4-4BAB-4357-BB43-CF282866E19D}">
            <xm:f>$D$110=Notes!$B$74</xm:f>
            <x14:dxf>
              <font>
                <color theme="0"/>
              </font>
              <fill>
                <patternFill>
                  <bgColor theme="0"/>
                </patternFill>
              </fill>
              <border>
                <left/>
                <right/>
                <top/>
                <bottom/>
                <vertical/>
                <horizontal/>
              </border>
            </x14:dxf>
          </x14:cfRule>
          <x14:cfRule type="expression" priority="21" id="{09F97088-BC88-4E78-94A9-1CCAB49BD338}">
            <xm:f>$D$57=Notes!$B$70</xm:f>
            <x14:dxf>
              <font>
                <color theme="0"/>
              </font>
              <fill>
                <patternFill>
                  <bgColor theme="0"/>
                </patternFill>
              </fill>
              <border>
                <left/>
                <right/>
                <top/>
                <bottom/>
                <vertical/>
                <horizontal/>
              </border>
            </x14:dxf>
          </x14:cfRule>
          <x14:cfRule type="expression" priority="22" id="{EA74CBFD-0AD6-49C0-B14E-2A13E16429A8}">
            <xm:f>$D$29=Notes!$B$60</xm:f>
            <x14:dxf>
              <font>
                <color theme="0"/>
              </font>
              <fill>
                <patternFill>
                  <bgColor theme="0"/>
                </patternFill>
              </fill>
              <border>
                <left/>
                <right/>
                <top/>
                <bottom/>
                <vertical/>
                <horizontal/>
              </border>
            </x14:dxf>
          </x14:cfRule>
          <xm:sqref>C98</xm:sqref>
        </x14:conditionalFormatting>
        <x14:conditionalFormatting xmlns:xm="http://schemas.microsoft.com/office/excel/2006/main">
          <x14:cfRule type="expression" priority="7" id="{2CA80C03-A30D-4CEC-AA91-733A5C7D13A4}">
            <xm:f>'Formulaire unique'!$V$37&lt;=$B$1</xm:f>
            <x14:dxf>
              <font>
                <color auto="1"/>
              </font>
              <border>
                <left style="thin">
                  <color auto="1"/>
                </left>
                <right style="thin">
                  <color auto="1"/>
                </right>
                <top style="thin">
                  <color auto="1"/>
                </top>
                <bottom style="thin">
                  <color auto="1"/>
                </bottom>
                <vertical/>
                <horizontal/>
              </border>
            </x14:dxf>
          </x14:cfRule>
          <xm:sqref>AS64:AT64</xm:sqref>
        </x14:conditionalFormatting>
        <x14:conditionalFormatting xmlns:xm="http://schemas.microsoft.com/office/excel/2006/main">
          <x14:cfRule type="expression" priority="12" id="{F9995185-9162-46A1-975C-84845DAF1CE4}">
            <xm:f>'Formulaire unique'!$V$37&lt;=$B$1</xm:f>
            <x14:dxf>
              <font>
                <color auto="1"/>
              </font>
              <fill>
                <patternFill>
                  <bgColor theme="2" tint="-0.24994659260841701"/>
                </patternFill>
              </fill>
              <border>
                <left style="thin">
                  <color auto="1"/>
                </left>
                <right style="thin">
                  <color auto="1"/>
                </right>
                <top style="thin">
                  <color auto="1"/>
                </top>
                <bottom style="thin">
                  <color auto="1"/>
                </bottom>
                <vertical/>
                <horizontal/>
              </border>
            </x14:dxf>
          </x14:cfRule>
          <xm:sqref>AS62:AU63</xm:sqref>
        </x14:conditionalFormatting>
        <x14:conditionalFormatting xmlns:xm="http://schemas.microsoft.com/office/excel/2006/main">
          <x14:cfRule type="expression" priority="4" id="{659D0D5B-74D5-4CB4-96F8-F32E79560E21}">
            <xm:f>'Formulaire unique'!$V$37&lt;=$B$1</xm:f>
            <x14:dxf>
              <font>
                <color auto="1"/>
              </font>
              <fill>
                <patternFill>
                  <bgColor theme="2" tint="-9.9948118533890809E-2"/>
                </patternFill>
              </fill>
              <border>
                <left style="thin">
                  <color auto="1"/>
                </left>
                <right style="thin">
                  <color auto="1"/>
                </right>
                <top style="thin">
                  <color auto="1"/>
                </top>
                <bottom style="thin">
                  <color auto="1"/>
                </bottom>
                <vertical/>
                <horizontal/>
              </border>
            </x14:dxf>
          </x14:cfRule>
          <xm:sqref>AU64:AU65 AS65:AT65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ACAD3FE-0DA6-4EDF-8069-4919EB62EBBA}">
          <x14:formula1>
            <xm:f>'Menus déroulant'!$B$4:$B$5</xm:f>
          </x14:formula1>
          <xm:sqref>AC76:AE76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49354-8D1E-4949-8EC9-CA5859839969}">
  <sheetPr>
    <tabColor rgb="FFC00000"/>
  </sheetPr>
  <dimension ref="A1:I109"/>
  <sheetViews>
    <sheetView workbookViewId="0">
      <selection activeCell="I5" sqref="I5"/>
    </sheetView>
  </sheetViews>
  <sheetFormatPr baseColWidth="10" defaultRowHeight="15" x14ac:dyDescent="0.25"/>
  <cols>
    <col min="1" max="1" width="15.140625" customWidth="1"/>
    <col min="2" max="2" width="8.28515625" customWidth="1"/>
    <col min="3" max="3" width="3.140625" customWidth="1"/>
    <col min="4" max="4" width="11.7109375" customWidth="1"/>
    <col min="5" max="5" width="51.42578125" bestFit="1" customWidth="1"/>
    <col min="6" max="6" width="7.7109375" bestFit="1" customWidth="1"/>
    <col min="7" max="7" width="3.42578125" customWidth="1"/>
    <col min="8" max="8" width="17.85546875" bestFit="1" customWidth="1"/>
    <col min="9" max="9" width="24.140625" customWidth="1"/>
    <col min="10" max="42" width="3.42578125" customWidth="1"/>
    <col min="43" max="43" width="4.7109375" customWidth="1"/>
  </cols>
  <sheetData>
    <row r="1" spans="1:9" x14ac:dyDescent="0.25">
      <c r="A1" s="145"/>
      <c r="B1" s="107"/>
      <c r="C1" s="107"/>
      <c r="D1" s="107"/>
      <c r="E1" s="107"/>
      <c r="F1" s="108"/>
      <c r="G1" s="107"/>
      <c r="H1" s="107"/>
      <c r="I1" s="109"/>
    </row>
    <row r="2" spans="1:9" ht="18" x14ac:dyDescent="0.25">
      <c r="A2" s="146" t="s">
        <v>383</v>
      </c>
      <c r="B2" s="110"/>
      <c r="C2" s="110"/>
      <c r="D2" s="110"/>
      <c r="E2" s="110"/>
      <c r="F2" s="111"/>
      <c r="G2" s="110"/>
      <c r="H2" s="110"/>
      <c r="I2" s="112"/>
    </row>
    <row r="3" spans="1:9" x14ac:dyDescent="0.25">
      <c r="A3" s="147"/>
      <c r="B3" s="113"/>
      <c r="C3" s="113"/>
      <c r="D3" s="113"/>
      <c r="E3" s="113"/>
      <c r="F3" s="114"/>
      <c r="G3" s="113"/>
      <c r="H3" s="113"/>
      <c r="I3" s="115"/>
    </row>
    <row r="4" spans="1:9" x14ac:dyDescent="0.25">
      <c r="A4" s="148"/>
      <c r="B4" s="116" t="s">
        <v>384</v>
      </c>
      <c r="C4" s="746">
        <v>3708391</v>
      </c>
      <c r="D4" s="746"/>
      <c r="E4" s="746"/>
      <c r="G4" s="117"/>
      <c r="H4" s="116" t="s">
        <v>385</v>
      </c>
      <c r="I4" s="118">
        <v>33505</v>
      </c>
    </row>
    <row r="5" spans="1:9" x14ac:dyDescent="0.25">
      <c r="A5" s="148"/>
      <c r="B5" s="119" t="s">
        <v>386</v>
      </c>
      <c r="C5" s="746" t="s">
        <v>387</v>
      </c>
      <c r="D5" s="746"/>
      <c r="E5" s="746"/>
      <c r="F5" s="120"/>
      <c r="G5" s="117"/>
      <c r="H5" s="121" t="s">
        <v>388</v>
      </c>
      <c r="I5" s="122"/>
    </row>
    <row r="6" spans="1:9" x14ac:dyDescent="0.25">
      <c r="A6" s="747" t="s">
        <v>389</v>
      </c>
      <c r="B6" s="748"/>
      <c r="C6" s="749" t="s">
        <v>390</v>
      </c>
      <c r="D6" s="750"/>
      <c r="E6" s="123"/>
      <c r="F6" s="123"/>
      <c r="G6" s="117"/>
      <c r="H6" s="121"/>
      <c r="I6" s="124"/>
    </row>
    <row r="7" spans="1:9" ht="15.75" thickBot="1" x14ac:dyDescent="0.3">
      <c r="A7" s="149"/>
      <c r="B7" s="125">
        <f>SUM(B9:B1079)</f>
        <v>0</v>
      </c>
      <c r="C7" s="125" t="s">
        <v>391</v>
      </c>
      <c r="D7" s="126">
        <f>SUMIF(D9:D1079,"&gt;0")</f>
        <v>0</v>
      </c>
      <c r="E7" s="125" t="s">
        <v>392</v>
      </c>
      <c r="F7" s="127"/>
      <c r="G7" s="125"/>
      <c r="H7" s="125"/>
      <c r="I7" s="128"/>
    </row>
    <row r="8" spans="1:9" ht="48.75" thickBot="1" x14ac:dyDescent="0.3">
      <c r="A8" s="150" t="s">
        <v>393</v>
      </c>
      <c r="B8" s="129" t="s">
        <v>394</v>
      </c>
      <c r="C8" s="130" t="s">
        <v>395</v>
      </c>
      <c r="D8" s="130" t="s">
        <v>396</v>
      </c>
      <c r="E8" s="129" t="s">
        <v>11</v>
      </c>
      <c r="F8" s="131" t="s">
        <v>12</v>
      </c>
      <c r="G8" s="132" t="s">
        <v>397</v>
      </c>
      <c r="H8" s="130" t="s">
        <v>398</v>
      </c>
      <c r="I8" s="133" t="s">
        <v>399</v>
      </c>
    </row>
    <row r="9" spans="1:9" ht="15.75" x14ac:dyDescent="0.25">
      <c r="A9" s="151" t="str">
        <f>IF('Bon de commande'!C81="","",'Bon de commande'!C81)</f>
        <v/>
      </c>
      <c r="B9" s="312" t="str">
        <f>IF('Bon de commande'!AJ81="","",'Bon de commande'!AJ81)</f>
        <v/>
      </c>
      <c r="C9" s="134" t="s">
        <v>400</v>
      </c>
      <c r="D9" s="135"/>
      <c r="E9" s="142" t="str">
        <f>IF('Bon de commande'!G81="","",'Bon de commande'!G81)</f>
        <v/>
      </c>
      <c r="F9" s="143" t="str">
        <f>IF('Bon de commande'!W81="","",CONCATENATE('Bon de commande'!W81,'Bon de commande'!Y81))</f>
        <v/>
      </c>
      <c r="G9" s="144"/>
      <c r="H9" s="144"/>
      <c r="I9" s="144"/>
    </row>
    <row r="10" spans="1:9" ht="15.75" x14ac:dyDescent="0.25">
      <c r="A10" s="152" t="str">
        <f>IF('Bon de commande'!C82="","",'Bon de commande'!C82)</f>
        <v/>
      </c>
      <c r="B10" s="312" t="str">
        <f>IF('Bon de commande'!AJ82="","",'Bon de commande'!AJ82)</f>
        <v/>
      </c>
      <c r="C10" s="136" t="s">
        <v>400</v>
      </c>
      <c r="D10" s="138"/>
      <c r="E10" s="142" t="str">
        <f>IF('Bon de commande'!G82="","",'Bon de commande'!G82)</f>
        <v/>
      </c>
      <c r="F10" s="143" t="str">
        <f>IF('Bon de commande'!W82="","",CONCATENATE('Bon de commande'!W82,'Bon de commande'!Y82))</f>
        <v/>
      </c>
      <c r="G10" s="141"/>
      <c r="H10" s="141"/>
      <c r="I10" s="141"/>
    </row>
    <row r="11" spans="1:9" ht="15.75" x14ac:dyDescent="0.25">
      <c r="A11" s="152" t="str">
        <f>IF('Bon de commande'!C83="","",'Bon de commande'!C83)</f>
        <v/>
      </c>
      <c r="B11" s="312" t="str">
        <f>IF('Bon de commande'!AJ83="","",'Bon de commande'!AJ83)</f>
        <v/>
      </c>
      <c r="C11" s="136" t="s">
        <v>400</v>
      </c>
      <c r="D11" s="138"/>
      <c r="E11" s="142" t="str">
        <f>IF('Bon de commande'!G83="","",'Bon de commande'!G83)</f>
        <v/>
      </c>
      <c r="F11" s="143" t="str">
        <f>IF('Bon de commande'!W83="","",CONCATENATE('Bon de commande'!W83,'Bon de commande'!Y83))</f>
        <v/>
      </c>
      <c r="G11" s="141"/>
      <c r="H11" s="141"/>
      <c r="I11" s="141"/>
    </row>
    <row r="12" spans="1:9" ht="15.75" x14ac:dyDescent="0.25">
      <c r="A12" s="152" t="str">
        <f>IF('Bon de commande'!C84="","",'Bon de commande'!C84)</f>
        <v/>
      </c>
      <c r="B12" s="312" t="str">
        <f>IF('Bon de commande'!AJ84="","",'Bon de commande'!AJ84)</f>
        <v/>
      </c>
      <c r="C12" s="136" t="s">
        <v>400</v>
      </c>
      <c r="D12" s="138"/>
      <c r="E12" s="142" t="str">
        <f>IF('Bon de commande'!G84="","",'Bon de commande'!G84)</f>
        <v/>
      </c>
      <c r="F12" s="143" t="str">
        <f>IF('Bon de commande'!W84="","",CONCATENATE('Bon de commande'!W84,'Bon de commande'!Y84))</f>
        <v/>
      </c>
      <c r="G12" s="141"/>
      <c r="H12" s="141"/>
      <c r="I12" s="141"/>
    </row>
    <row r="13" spans="1:9" ht="15.75" x14ac:dyDescent="0.25">
      <c r="A13" s="152" t="str">
        <f>IF('Bon de commande'!C85="","",'Bon de commande'!C85)</f>
        <v/>
      </c>
      <c r="B13" s="312" t="str">
        <f>IF('Bon de commande'!AJ85="","",'Bon de commande'!AJ85)</f>
        <v/>
      </c>
      <c r="C13" s="136" t="s">
        <v>400</v>
      </c>
      <c r="D13" s="138"/>
      <c r="E13" s="142" t="str">
        <f>IF('Bon de commande'!G85="","",'Bon de commande'!G85)</f>
        <v/>
      </c>
      <c r="F13" s="143" t="str">
        <f>IF('Bon de commande'!W85="","",CONCATENATE('Bon de commande'!W85,'Bon de commande'!Y85))</f>
        <v/>
      </c>
      <c r="G13" s="141"/>
      <c r="H13" s="141"/>
      <c r="I13" s="141"/>
    </row>
    <row r="14" spans="1:9" ht="15.75" x14ac:dyDescent="0.25">
      <c r="A14" s="152" t="str">
        <f>IF('Bon de commande'!C86="","",'Bon de commande'!C86)</f>
        <v/>
      </c>
      <c r="B14" s="312" t="str">
        <f>IF('Bon de commande'!AJ86="","",'Bon de commande'!AJ86)</f>
        <v/>
      </c>
      <c r="C14" s="136" t="s">
        <v>400</v>
      </c>
      <c r="D14" s="138"/>
      <c r="E14" s="142" t="str">
        <f>IF('Bon de commande'!G86="","",'Bon de commande'!G86)</f>
        <v/>
      </c>
      <c r="F14" s="143" t="str">
        <f>IF('Bon de commande'!W86="","",CONCATENATE('Bon de commande'!W86,'Bon de commande'!Y86))</f>
        <v/>
      </c>
      <c r="G14" s="141"/>
      <c r="H14" s="141"/>
      <c r="I14" s="141"/>
    </row>
    <row r="15" spans="1:9" ht="15.75" x14ac:dyDescent="0.25">
      <c r="A15" s="152" t="str">
        <f>IF('Bon de commande'!C87="","",'Bon de commande'!C87)</f>
        <v/>
      </c>
      <c r="B15" s="312" t="str">
        <f>IF('Bon de commande'!AJ87="","",'Bon de commande'!AJ87)</f>
        <v/>
      </c>
      <c r="C15" s="136" t="s">
        <v>400</v>
      </c>
      <c r="D15" s="138"/>
      <c r="E15" s="142" t="str">
        <f>IF('Bon de commande'!G87="","",'Bon de commande'!G87)</f>
        <v/>
      </c>
      <c r="F15" s="143" t="str">
        <f>IF('Bon de commande'!W87="","",CONCATENATE('Bon de commande'!W87,'Bon de commande'!Y87))</f>
        <v/>
      </c>
      <c r="G15" s="141"/>
      <c r="H15" s="141"/>
      <c r="I15" s="141"/>
    </row>
    <row r="16" spans="1:9" ht="15.75" x14ac:dyDescent="0.25">
      <c r="A16" s="152" t="str">
        <f>IF('Bon de commande'!C88="","",'Bon de commande'!C88)</f>
        <v/>
      </c>
      <c r="B16" s="312" t="str">
        <f>IF('Bon de commande'!AJ88="","",'Bon de commande'!AJ88)</f>
        <v/>
      </c>
      <c r="C16" s="136" t="s">
        <v>400</v>
      </c>
      <c r="D16" s="138"/>
      <c r="E16" s="142" t="str">
        <f>IF('Bon de commande'!G88="","",'Bon de commande'!G88)</f>
        <v/>
      </c>
      <c r="F16" s="143" t="str">
        <f>IF('Bon de commande'!W88="","",CONCATENATE('Bon de commande'!W88,'Bon de commande'!Y88))</f>
        <v/>
      </c>
      <c r="G16" s="141"/>
      <c r="H16" s="141"/>
      <c r="I16" s="141"/>
    </row>
    <row r="17" spans="1:9" ht="15.75" x14ac:dyDescent="0.25">
      <c r="A17" s="152" t="str">
        <f>IF('Bon de commande'!C89="","",'Bon de commande'!C89)</f>
        <v/>
      </c>
      <c r="B17" s="312" t="str">
        <f>IF('Bon de commande'!AJ89="","",'Bon de commande'!AJ89)</f>
        <v/>
      </c>
      <c r="C17" s="136" t="s">
        <v>400</v>
      </c>
      <c r="D17" s="138"/>
      <c r="E17" s="142" t="str">
        <f>IF('Bon de commande'!G89="","",'Bon de commande'!G89)</f>
        <v/>
      </c>
      <c r="F17" s="143" t="str">
        <f>IF('Bon de commande'!W89="","",CONCATENATE('Bon de commande'!W89,'Bon de commande'!Y89))</f>
        <v/>
      </c>
      <c r="G17" s="141"/>
      <c r="H17" s="141"/>
      <c r="I17" s="141"/>
    </row>
    <row r="18" spans="1:9" ht="15.75" x14ac:dyDescent="0.25">
      <c r="A18" s="152" t="str">
        <f>IF('Bon de commande'!C90="","",'Bon de commande'!C90)</f>
        <v/>
      </c>
      <c r="B18" s="312" t="str">
        <f>IF('Bon de commande'!AJ90="","",'Bon de commande'!AJ90)</f>
        <v/>
      </c>
      <c r="C18" s="136" t="s">
        <v>400</v>
      </c>
      <c r="D18" s="138"/>
      <c r="E18" s="142" t="str">
        <f>IF('Bon de commande'!G90="","",'Bon de commande'!G90)</f>
        <v/>
      </c>
      <c r="F18" s="143" t="str">
        <f>IF('Bon de commande'!W90="","",CONCATENATE('Bon de commande'!W90,'Bon de commande'!Y90))</f>
        <v/>
      </c>
      <c r="G18" s="141"/>
      <c r="H18" s="141"/>
      <c r="I18" s="141"/>
    </row>
    <row r="19" spans="1:9" ht="15.75" x14ac:dyDescent="0.25">
      <c r="A19" s="152"/>
      <c r="B19" s="137"/>
      <c r="C19" s="136" t="s">
        <v>400</v>
      </c>
      <c r="D19" s="138"/>
      <c r="E19" s="139"/>
      <c r="F19" s="140"/>
      <c r="G19" s="141"/>
      <c r="H19" s="141"/>
      <c r="I19" s="141"/>
    </row>
    <row r="20" spans="1:9" ht="15.75" x14ac:dyDescent="0.25">
      <c r="A20" s="152"/>
      <c r="B20" s="137"/>
      <c r="C20" s="136" t="s">
        <v>400</v>
      </c>
      <c r="D20" s="138"/>
      <c r="E20" s="139"/>
      <c r="F20" s="140"/>
      <c r="G20" s="141"/>
      <c r="H20" s="141"/>
      <c r="I20" s="141"/>
    </row>
    <row r="21" spans="1:9" ht="15.75" x14ac:dyDescent="0.25">
      <c r="A21" s="152"/>
      <c r="B21" s="137"/>
      <c r="C21" s="136" t="s">
        <v>400</v>
      </c>
      <c r="D21" s="138"/>
      <c r="E21" s="139"/>
      <c r="F21" s="140"/>
      <c r="G21" s="141"/>
      <c r="H21" s="141"/>
      <c r="I21" s="141"/>
    </row>
    <row r="22" spans="1:9" ht="15.75" x14ac:dyDescent="0.25">
      <c r="A22" s="152"/>
      <c r="B22" s="137"/>
      <c r="C22" s="136" t="s">
        <v>400</v>
      </c>
      <c r="D22" s="138"/>
      <c r="E22" s="139"/>
      <c r="F22" s="140"/>
      <c r="G22" s="141"/>
      <c r="H22" s="141"/>
      <c r="I22" s="141"/>
    </row>
    <row r="23" spans="1:9" ht="15.75" x14ac:dyDescent="0.25">
      <c r="A23" s="152"/>
      <c r="B23" s="137"/>
      <c r="C23" s="136" t="s">
        <v>400</v>
      </c>
      <c r="D23" s="138"/>
      <c r="E23" s="139"/>
      <c r="F23" s="140"/>
      <c r="G23" s="141"/>
      <c r="H23" s="141"/>
      <c r="I23" s="141"/>
    </row>
    <row r="24" spans="1:9" ht="15.75" x14ac:dyDescent="0.25">
      <c r="A24" s="152"/>
      <c r="B24" s="137"/>
      <c r="C24" s="136" t="s">
        <v>400</v>
      </c>
      <c r="D24" s="138"/>
      <c r="E24" s="139"/>
      <c r="F24" s="140"/>
      <c r="G24" s="141"/>
      <c r="H24" s="141"/>
      <c r="I24" s="141"/>
    </row>
    <row r="25" spans="1:9" ht="15.75" x14ac:dyDescent="0.25">
      <c r="A25" s="152"/>
      <c r="B25" s="137"/>
      <c r="C25" s="136" t="s">
        <v>400</v>
      </c>
      <c r="D25" s="138"/>
      <c r="E25" s="139"/>
      <c r="F25" s="140"/>
      <c r="G25" s="141"/>
      <c r="H25" s="141"/>
      <c r="I25" s="141"/>
    </row>
    <row r="26" spans="1:9" ht="15.75" x14ac:dyDescent="0.25">
      <c r="A26" s="152"/>
      <c r="B26" s="137"/>
      <c r="C26" s="136" t="s">
        <v>400</v>
      </c>
      <c r="D26" s="138"/>
      <c r="E26" s="139"/>
      <c r="F26" s="140"/>
      <c r="G26" s="141"/>
      <c r="H26" s="141"/>
      <c r="I26" s="141"/>
    </row>
    <row r="27" spans="1:9" ht="15.75" x14ac:dyDescent="0.25">
      <c r="A27" s="152"/>
      <c r="B27" s="137"/>
      <c r="C27" s="136" t="s">
        <v>400</v>
      </c>
      <c r="D27" s="138"/>
      <c r="E27" s="139"/>
      <c r="F27" s="140"/>
      <c r="G27" s="141"/>
      <c r="H27" s="141"/>
      <c r="I27" s="141"/>
    </row>
    <row r="28" spans="1:9" ht="15.75" x14ac:dyDescent="0.25">
      <c r="A28" s="152"/>
      <c r="B28" s="137"/>
      <c r="C28" s="136" t="s">
        <v>400</v>
      </c>
      <c r="D28" s="138"/>
      <c r="E28" s="139"/>
      <c r="F28" s="140"/>
      <c r="G28" s="141"/>
      <c r="H28" s="141"/>
      <c r="I28" s="141"/>
    </row>
    <row r="29" spans="1:9" ht="15.75" x14ac:dyDescent="0.25">
      <c r="A29" s="152"/>
      <c r="B29" s="137"/>
      <c r="C29" s="136" t="s">
        <v>400</v>
      </c>
      <c r="D29" s="138"/>
      <c r="E29" s="139"/>
      <c r="F29" s="140"/>
      <c r="G29" s="141"/>
      <c r="H29" s="141"/>
      <c r="I29" s="141"/>
    </row>
    <row r="30" spans="1:9" ht="15.75" x14ac:dyDescent="0.25">
      <c r="A30" s="152"/>
      <c r="B30" s="137"/>
      <c r="C30" s="136" t="s">
        <v>400</v>
      </c>
      <c r="D30" s="138"/>
      <c r="E30" s="139"/>
      <c r="F30" s="140"/>
      <c r="G30" s="141"/>
      <c r="H30" s="141"/>
      <c r="I30" s="141"/>
    </row>
    <row r="31" spans="1:9" ht="15.75" x14ac:dyDescent="0.25">
      <c r="A31" s="152"/>
      <c r="B31" s="137"/>
      <c r="C31" s="136" t="s">
        <v>400</v>
      </c>
      <c r="D31" s="138"/>
      <c r="E31" s="139"/>
      <c r="F31" s="140"/>
      <c r="G31" s="141"/>
      <c r="H31" s="141"/>
      <c r="I31" s="141"/>
    </row>
    <row r="32" spans="1:9" ht="15.75" x14ac:dyDescent="0.25">
      <c r="A32" s="152"/>
      <c r="B32" s="137"/>
      <c r="C32" s="136" t="s">
        <v>400</v>
      </c>
      <c r="D32" s="138"/>
      <c r="E32" s="139"/>
      <c r="F32" s="140"/>
      <c r="G32" s="141"/>
      <c r="H32" s="141"/>
      <c r="I32" s="141"/>
    </row>
    <row r="33" spans="1:9" ht="15.75" x14ac:dyDescent="0.25">
      <c r="A33" s="152"/>
      <c r="B33" s="137"/>
      <c r="C33" s="136" t="s">
        <v>400</v>
      </c>
      <c r="D33" s="138"/>
      <c r="E33" s="139"/>
      <c r="F33" s="140"/>
      <c r="G33" s="141"/>
      <c r="H33" s="141"/>
      <c r="I33" s="141"/>
    </row>
    <row r="34" spans="1:9" ht="15.75" x14ac:dyDescent="0.25">
      <c r="A34" s="152"/>
      <c r="B34" s="137"/>
      <c r="C34" s="136" t="s">
        <v>400</v>
      </c>
      <c r="D34" s="138"/>
      <c r="E34" s="139"/>
      <c r="F34" s="140"/>
      <c r="G34" s="141"/>
      <c r="H34" s="141"/>
      <c r="I34" s="141"/>
    </row>
    <row r="35" spans="1:9" ht="15.75" x14ac:dyDescent="0.25">
      <c r="A35" s="152"/>
      <c r="B35" s="137"/>
      <c r="C35" s="136" t="s">
        <v>400</v>
      </c>
      <c r="D35" s="138"/>
      <c r="E35" s="139"/>
      <c r="F35" s="140"/>
      <c r="G35" s="141"/>
      <c r="H35" s="141"/>
      <c r="I35" s="141"/>
    </row>
    <row r="36" spans="1:9" ht="15.75" x14ac:dyDescent="0.25">
      <c r="A36" s="152"/>
      <c r="B36" s="137"/>
      <c r="C36" s="136" t="s">
        <v>400</v>
      </c>
      <c r="D36" s="138"/>
      <c r="E36" s="139"/>
      <c r="F36" s="140"/>
      <c r="G36" s="141"/>
      <c r="H36" s="141"/>
      <c r="I36" s="141"/>
    </row>
    <row r="37" spans="1:9" ht="15.75" x14ac:dyDescent="0.25">
      <c r="A37" s="152"/>
      <c r="B37" s="137"/>
      <c r="C37" s="136" t="s">
        <v>400</v>
      </c>
      <c r="D37" s="138"/>
      <c r="E37" s="139"/>
      <c r="F37" s="140"/>
      <c r="G37" s="141"/>
      <c r="H37" s="141"/>
      <c r="I37" s="141"/>
    </row>
    <row r="38" spans="1:9" ht="15.75" x14ac:dyDescent="0.25">
      <c r="A38" s="152"/>
      <c r="B38" s="137"/>
      <c r="C38" s="136" t="s">
        <v>400</v>
      </c>
      <c r="D38" s="138"/>
      <c r="E38" s="139"/>
      <c r="F38" s="140"/>
      <c r="G38" s="141"/>
      <c r="H38" s="141"/>
      <c r="I38" s="141"/>
    </row>
    <row r="39" spans="1:9" ht="15.75" x14ac:dyDescent="0.25">
      <c r="A39" s="152"/>
      <c r="B39" s="137"/>
      <c r="C39" s="136" t="s">
        <v>400</v>
      </c>
      <c r="D39" s="138"/>
      <c r="E39" s="139"/>
      <c r="F39" s="140"/>
      <c r="G39" s="141"/>
      <c r="H39" s="141"/>
      <c r="I39" s="141"/>
    </row>
    <row r="40" spans="1:9" ht="15.75" x14ac:dyDescent="0.25">
      <c r="A40" s="152"/>
      <c r="B40" s="137"/>
      <c r="C40" s="136" t="s">
        <v>400</v>
      </c>
      <c r="D40" s="138"/>
      <c r="E40" s="139"/>
      <c r="F40" s="140"/>
      <c r="G40" s="141"/>
      <c r="H40" s="141"/>
      <c r="I40" s="141"/>
    </row>
    <row r="41" spans="1:9" ht="15.75" x14ac:dyDescent="0.25">
      <c r="A41" s="152"/>
      <c r="B41" s="137"/>
      <c r="C41" s="136" t="s">
        <v>400</v>
      </c>
      <c r="D41" s="138"/>
      <c r="E41" s="139"/>
      <c r="F41" s="140"/>
      <c r="G41" s="141"/>
      <c r="H41" s="141"/>
      <c r="I41" s="141"/>
    </row>
    <row r="42" spans="1:9" ht="15.75" x14ac:dyDescent="0.25">
      <c r="A42" s="152"/>
      <c r="B42" s="137"/>
      <c r="C42" s="136" t="s">
        <v>400</v>
      </c>
      <c r="D42" s="138"/>
      <c r="E42" s="139"/>
      <c r="F42" s="140"/>
      <c r="G42" s="141"/>
      <c r="H42" s="141"/>
      <c r="I42" s="141"/>
    </row>
    <row r="43" spans="1:9" ht="15.75" x14ac:dyDescent="0.25">
      <c r="A43" s="152"/>
      <c r="B43" s="137"/>
      <c r="C43" s="136" t="s">
        <v>400</v>
      </c>
      <c r="D43" s="138"/>
      <c r="E43" s="139"/>
      <c r="F43" s="140"/>
      <c r="G43" s="141"/>
      <c r="H43" s="141"/>
      <c r="I43" s="141"/>
    </row>
    <row r="44" spans="1:9" ht="15.75" x14ac:dyDescent="0.25">
      <c r="A44" s="152"/>
      <c r="B44" s="137"/>
      <c r="C44" s="136" t="s">
        <v>400</v>
      </c>
      <c r="D44" s="138"/>
      <c r="E44" s="139"/>
      <c r="F44" s="140"/>
      <c r="G44" s="141"/>
      <c r="H44" s="141"/>
      <c r="I44" s="141"/>
    </row>
    <row r="45" spans="1:9" ht="15.75" x14ac:dyDescent="0.25">
      <c r="A45" s="152"/>
      <c r="B45" s="137"/>
      <c r="C45" s="136" t="s">
        <v>400</v>
      </c>
      <c r="D45" s="138"/>
      <c r="E45" s="139"/>
      <c r="F45" s="140"/>
      <c r="G45" s="141"/>
      <c r="H45" s="141"/>
      <c r="I45" s="141"/>
    </row>
    <row r="46" spans="1:9" ht="15.75" x14ac:dyDescent="0.25">
      <c r="A46" s="152"/>
      <c r="B46" s="137"/>
      <c r="C46" s="136" t="s">
        <v>400</v>
      </c>
      <c r="D46" s="138"/>
      <c r="E46" s="139"/>
      <c r="F46" s="140"/>
      <c r="G46" s="141"/>
      <c r="H46" s="141"/>
      <c r="I46" s="141"/>
    </row>
    <row r="47" spans="1:9" ht="15.75" x14ac:dyDescent="0.25">
      <c r="A47" s="152"/>
      <c r="B47" s="137"/>
      <c r="C47" s="136" t="s">
        <v>400</v>
      </c>
      <c r="D47" s="138"/>
      <c r="E47" s="139"/>
      <c r="F47" s="140"/>
      <c r="G47" s="141"/>
      <c r="H47" s="141"/>
      <c r="I47" s="141"/>
    </row>
    <row r="48" spans="1:9" ht="15.75" x14ac:dyDescent="0.25">
      <c r="A48" s="152"/>
      <c r="B48" s="137"/>
      <c r="C48" s="136" t="s">
        <v>400</v>
      </c>
      <c r="D48" s="138"/>
      <c r="E48" s="139"/>
      <c r="F48" s="140"/>
      <c r="G48" s="141"/>
      <c r="H48" s="141"/>
      <c r="I48" s="141"/>
    </row>
    <row r="49" spans="1:9" ht="15.75" x14ac:dyDescent="0.25">
      <c r="A49" s="152"/>
      <c r="B49" s="137"/>
      <c r="C49" s="136" t="s">
        <v>400</v>
      </c>
      <c r="D49" s="138"/>
      <c r="E49" s="139"/>
      <c r="F49" s="140"/>
      <c r="G49" s="141"/>
      <c r="H49" s="141"/>
      <c r="I49" s="141"/>
    </row>
    <row r="50" spans="1:9" ht="15.75" x14ac:dyDescent="0.25">
      <c r="A50" s="152"/>
      <c r="B50" s="137"/>
      <c r="C50" s="136" t="s">
        <v>400</v>
      </c>
      <c r="D50" s="138"/>
      <c r="E50" s="139"/>
      <c r="F50" s="140"/>
      <c r="G50" s="141"/>
      <c r="H50" s="141"/>
      <c r="I50" s="141"/>
    </row>
    <row r="51" spans="1:9" ht="15.75" x14ac:dyDescent="0.25">
      <c r="A51" s="152"/>
      <c r="B51" s="137"/>
      <c r="C51" s="136" t="s">
        <v>400</v>
      </c>
      <c r="D51" s="138"/>
      <c r="E51" s="139"/>
      <c r="F51" s="140"/>
      <c r="G51" s="141"/>
      <c r="H51" s="141"/>
      <c r="I51" s="141"/>
    </row>
    <row r="52" spans="1:9" ht="15.75" x14ac:dyDescent="0.25">
      <c r="A52" s="152"/>
      <c r="B52" s="137"/>
      <c r="C52" s="136" t="s">
        <v>400</v>
      </c>
      <c r="D52" s="138"/>
      <c r="E52" s="139"/>
      <c r="F52" s="140"/>
      <c r="G52" s="141"/>
      <c r="H52" s="141"/>
      <c r="I52" s="141"/>
    </row>
    <row r="53" spans="1:9" ht="15.75" x14ac:dyDescent="0.25">
      <c r="A53" s="152"/>
      <c r="B53" s="137"/>
      <c r="C53" s="136" t="s">
        <v>400</v>
      </c>
      <c r="D53" s="138"/>
      <c r="E53" s="139"/>
      <c r="F53" s="140"/>
      <c r="G53" s="141"/>
      <c r="H53" s="141"/>
      <c r="I53" s="141"/>
    </row>
    <row r="54" spans="1:9" ht="15.75" x14ac:dyDescent="0.25">
      <c r="A54" s="152"/>
      <c r="B54" s="137"/>
      <c r="C54" s="136" t="s">
        <v>400</v>
      </c>
      <c r="D54" s="138"/>
      <c r="E54" s="139"/>
      <c r="F54" s="140"/>
      <c r="G54" s="141"/>
      <c r="H54" s="141"/>
      <c r="I54" s="141"/>
    </row>
    <row r="55" spans="1:9" ht="15.75" x14ac:dyDescent="0.25">
      <c r="A55" s="152"/>
      <c r="B55" s="137"/>
      <c r="C55" s="136" t="s">
        <v>400</v>
      </c>
      <c r="D55" s="138"/>
      <c r="E55" s="139"/>
      <c r="F55" s="140"/>
      <c r="G55" s="141"/>
      <c r="H55" s="141"/>
      <c r="I55" s="141"/>
    </row>
    <row r="56" spans="1:9" ht="15.75" x14ac:dyDescent="0.25">
      <c r="A56" s="152"/>
      <c r="B56" s="137"/>
      <c r="C56" s="136" t="s">
        <v>400</v>
      </c>
      <c r="D56" s="138"/>
      <c r="E56" s="139"/>
      <c r="F56" s="140"/>
      <c r="G56" s="141"/>
      <c r="H56" s="141"/>
      <c r="I56" s="141"/>
    </row>
    <row r="57" spans="1:9" ht="15.75" x14ac:dyDescent="0.25">
      <c r="A57" s="152"/>
      <c r="B57" s="137"/>
      <c r="C57" s="136" t="s">
        <v>400</v>
      </c>
      <c r="D57" s="138"/>
      <c r="E57" s="139"/>
      <c r="F57" s="140"/>
      <c r="G57" s="141"/>
      <c r="H57" s="141"/>
      <c r="I57" s="141"/>
    </row>
    <row r="58" spans="1:9" ht="15.75" x14ac:dyDescent="0.25">
      <c r="A58" s="152"/>
      <c r="B58" s="137"/>
      <c r="C58" s="136" t="s">
        <v>400</v>
      </c>
      <c r="D58" s="138"/>
      <c r="E58" s="139"/>
      <c r="F58" s="140"/>
      <c r="G58" s="141"/>
      <c r="H58" s="141"/>
      <c r="I58" s="141"/>
    </row>
    <row r="59" spans="1:9" ht="15.75" x14ac:dyDescent="0.25">
      <c r="A59" s="152"/>
      <c r="B59" s="137"/>
      <c r="C59" s="136" t="s">
        <v>400</v>
      </c>
      <c r="D59" s="138"/>
      <c r="E59" s="139"/>
      <c r="F59" s="140"/>
      <c r="G59" s="141"/>
      <c r="H59" s="141"/>
      <c r="I59" s="141"/>
    </row>
    <row r="60" spans="1:9" ht="15.75" x14ac:dyDescent="0.25">
      <c r="A60" s="152"/>
      <c r="B60" s="137"/>
      <c r="C60" s="136" t="s">
        <v>400</v>
      </c>
      <c r="D60" s="138"/>
      <c r="E60" s="139"/>
      <c r="F60" s="140"/>
      <c r="G60" s="141"/>
      <c r="H60" s="141"/>
      <c r="I60" s="141"/>
    </row>
    <row r="61" spans="1:9" ht="15.75" x14ac:dyDescent="0.25">
      <c r="A61" s="152"/>
      <c r="B61" s="137"/>
      <c r="C61" s="136" t="s">
        <v>400</v>
      </c>
      <c r="D61" s="138"/>
      <c r="E61" s="139"/>
      <c r="F61" s="140"/>
      <c r="G61" s="141"/>
      <c r="H61" s="141"/>
      <c r="I61" s="141"/>
    </row>
    <row r="62" spans="1:9" ht="15.75" x14ac:dyDescent="0.25">
      <c r="A62" s="152"/>
      <c r="B62" s="137"/>
      <c r="C62" s="136" t="s">
        <v>400</v>
      </c>
      <c r="D62" s="138"/>
      <c r="E62" s="139"/>
      <c r="F62" s="140"/>
      <c r="G62" s="141"/>
      <c r="H62" s="141"/>
      <c r="I62" s="141"/>
    </row>
    <row r="63" spans="1:9" ht="15.75" x14ac:dyDescent="0.25">
      <c r="A63" s="152"/>
      <c r="B63" s="137"/>
      <c r="C63" s="136" t="s">
        <v>400</v>
      </c>
      <c r="D63" s="138"/>
      <c r="E63" s="139"/>
      <c r="F63" s="140"/>
      <c r="G63" s="141"/>
      <c r="H63" s="141"/>
      <c r="I63" s="141"/>
    </row>
    <row r="64" spans="1:9" ht="15.75" x14ac:dyDescent="0.25">
      <c r="A64" s="152"/>
      <c r="B64" s="137"/>
      <c r="C64" s="136" t="s">
        <v>400</v>
      </c>
      <c r="D64" s="138"/>
      <c r="E64" s="139"/>
      <c r="F64" s="140"/>
      <c r="G64" s="141"/>
      <c r="H64" s="141"/>
      <c r="I64" s="141"/>
    </row>
    <row r="65" spans="1:9" ht="15.75" x14ac:dyDescent="0.25">
      <c r="A65" s="152"/>
      <c r="B65" s="137"/>
      <c r="C65" s="136" t="s">
        <v>400</v>
      </c>
      <c r="D65" s="138"/>
      <c r="E65" s="139"/>
      <c r="F65" s="140"/>
      <c r="G65" s="141"/>
      <c r="H65" s="141"/>
      <c r="I65" s="141"/>
    </row>
    <row r="66" spans="1:9" ht="15.75" x14ac:dyDescent="0.25">
      <c r="A66" s="152"/>
      <c r="B66" s="137"/>
      <c r="C66" s="136" t="s">
        <v>400</v>
      </c>
      <c r="D66" s="138"/>
      <c r="E66" s="139"/>
      <c r="F66" s="140"/>
      <c r="G66" s="141"/>
      <c r="H66" s="141"/>
      <c r="I66" s="141"/>
    </row>
    <row r="67" spans="1:9" ht="15.75" x14ac:dyDescent="0.25">
      <c r="A67" s="152"/>
      <c r="B67" s="137"/>
      <c r="C67" s="136" t="s">
        <v>400</v>
      </c>
      <c r="D67" s="138"/>
      <c r="E67" s="139"/>
      <c r="F67" s="140"/>
      <c r="G67" s="141"/>
      <c r="H67" s="141"/>
      <c r="I67" s="141"/>
    </row>
    <row r="68" spans="1:9" ht="15.75" x14ac:dyDescent="0.25">
      <c r="A68" s="152"/>
      <c r="B68" s="137"/>
      <c r="C68" s="136" t="s">
        <v>400</v>
      </c>
      <c r="D68" s="138"/>
      <c r="E68" s="139"/>
      <c r="F68" s="140"/>
      <c r="G68" s="141"/>
      <c r="H68" s="141"/>
      <c r="I68" s="141"/>
    </row>
    <row r="69" spans="1:9" ht="15.75" x14ac:dyDescent="0.25">
      <c r="A69" s="152"/>
      <c r="B69" s="137"/>
      <c r="C69" s="136" t="s">
        <v>400</v>
      </c>
      <c r="D69" s="138"/>
      <c r="E69" s="139"/>
      <c r="F69" s="140"/>
      <c r="G69" s="141"/>
      <c r="H69" s="141"/>
      <c r="I69" s="141"/>
    </row>
    <row r="70" spans="1:9" ht="15.75" x14ac:dyDescent="0.25">
      <c r="A70" s="152"/>
      <c r="B70" s="137"/>
      <c r="C70" s="136" t="s">
        <v>400</v>
      </c>
      <c r="D70" s="138"/>
      <c r="E70" s="139"/>
      <c r="F70" s="140"/>
      <c r="G70" s="141"/>
      <c r="H70" s="141"/>
      <c r="I70" s="141"/>
    </row>
    <row r="71" spans="1:9" ht="15.75" x14ac:dyDescent="0.25">
      <c r="A71" s="152"/>
      <c r="B71" s="137"/>
      <c r="C71" s="136" t="s">
        <v>400</v>
      </c>
      <c r="D71" s="138"/>
      <c r="E71" s="139"/>
      <c r="F71" s="140"/>
      <c r="G71" s="141"/>
      <c r="H71" s="141"/>
      <c r="I71" s="141"/>
    </row>
    <row r="72" spans="1:9" ht="15.75" x14ac:dyDescent="0.25">
      <c r="A72" s="152"/>
      <c r="B72" s="137"/>
      <c r="C72" s="136" t="s">
        <v>400</v>
      </c>
      <c r="D72" s="138"/>
      <c r="E72" s="139"/>
      <c r="F72" s="140"/>
      <c r="G72" s="141"/>
      <c r="H72" s="141"/>
      <c r="I72" s="141"/>
    </row>
    <row r="73" spans="1:9" ht="15.75" x14ac:dyDescent="0.25">
      <c r="A73" s="152"/>
      <c r="B73" s="137"/>
      <c r="C73" s="136" t="s">
        <v>400</v>
      </c>
      <c r="D73" s="138"/>
      <c r="E73" s="139"/>
      <c r="F73" s="140"/>
      <c r="G73" s="141"/>
      <c r="H73" s="141"/>
      <c r="I73" s="141"/>
    </row>
    <row r="74" spans="1:9" ht="15.75" x14ac:dyDescent="0.25">
      <c r="A74" s="152"/>
      <c r="B74" s="137"/>
      <c r="C74" s="136" t="s">
        <v>400</v>
      </c>
      <c r="D74" s="138"/>
      <c r="E74" s="139"/>
      <c r="F74" s="140"/>
      <c r="G74" s="141"/>
      <c r="H74" s="141"/>
      <c r="I74" s="141"/>
    </row>
    <row r="75" spans="1:9" ht="15.75" x14ac:dyDescent="0.25">
      <c r="A75" s="152"/>
      <c r="B75" s="137"/>
      <c r="C75" s="136" t="s">
        <v>400</v>
      </c>
      <c r="D75" s="138"/>
      <c r="E75" s="139"/>
      <c r="F75" s="140"/>
      <c r="G75" s="141"/>
      <c r="H75" s="141"/>
      <c r="I75" s="141"/>
    </row>
    <row r="76" spans="1:9" ht="15.75" x14ac:dyDescent="0.25">
      <c r="A76" s="152"/>
      <c r="B76" s="137"/>
      <c r="C76" s="136" t="s">
        <v>400</v>
      </c>
      <c r="D76" s="138"/>
      <c r="E76" s="139"/>
      <c r="F76" s="140"/>
      <c r="G76" s="141"/>
      <c r="H76" s="141"/>
      <c r="I76" s="141"/>
    </row>
    <row r="77" spans="1:9" ht="15.75" x14ac:dyDescent="0.25">
      <c r="A77" s="152"/>
      <c r="B77" s="137"/>
      <c r="C77" s="136" t="s">
        <v>400</v>
      </c>
      <c r="D77" s="138"/>
      <c r="E77" s="139"/>
      <c r="F77" s="140"/>
      <c r="G77" s="141"/>
      <c r="H77" s="141"/>
      <c r="I77" s="141"/>
    </row>
    <row r="78" spans="1:9" ht="15.75" x14ac:dyDescent="0.25">
      <c r="A78" s="152"/>
      <c r="B78" s="137"/>
      <c r="C78" s="136" t="s">
        <v>400</v>
      </c>
      <c r="D78" s="138"/>
      <c r="E78" s="139"/>
      <c r="F78" s="140"/>
      <c r="G78" s="141"/>
      <c r="H78" s="141"/>
      <c r="I78" s="141"/>
    </row>
    <row r="79" spans="1:9" ht="15.75" x14ac:dyDescent="0.25">
      <c r="A79" s="152"/>
      <c r="B79" s="137"/>
      <c r="C79" s="136" t="s">
        <v>400</v>
      </c>
      <c r="D79" s="138"/>
      <c r="E79" s="139"/>
      <c r="F79" s="140"/>
      <c r="G79" s="141"/>
      <c r="H79" s="141"/>
      <c r="I79" s="141"/>
    </row>
    <row r="80" spans="1:9" ht="15.75" x14ac:dyDescent="0.25">
      <c r="A80" s="152"/>
      <c r="B80" s="137"/>
      <c r="C80" s="136" t="s">
        <v>400</v>
      </c>
      <c r="D80" s="138"/>
      <c r="E80" s="139"/>
      <c r="F80" s="140"/>
      <c r="G80" s="141"/>
      <c r="H80" s="141"/>
      <c r="I80" s="141"/>
    </row>
    <row r="81" spans="1:9" ht="15.75" x14ac:dyDescent="0.25">
      <c r="A81" s="152"/>
      <c r="B81" s="137"/>
      <c r="C81" s="136" t="s">
        <v>400</v>
      </c>
      <c r="D81" s="138"/>
      <c r="E81" s="139"/>
      <c r="F81" s="140"/>
      <c r="G81" s="141"/>
      <c r="H81" s="141"/>
      <c r="I81" s="141"/>
    </row>
    <row r="82" spans="1:9" ht="15.75" x14ac:dyDescent="0.25">
      <c r="A82" s="152"/>
      <c r="B82" s="137"/>
      <c r="C82" s="136" t="s">
        <v>400</v>
      </c>
      <c r="D82" s="138"/>
      <c r="E82" s="139"/>
      <c r="F82" s="140"/>
      <c r="G82" s="141"/>
      <c r="H82" s="141"/>
      <c r="I82" s="141"/>
    </row>
    <row r="83" spans="1:9" ht="15.75" x14ac:dyDescent="0.25">
      <c r="A83" s="152"/>
      <c r="B83" s="137"/>
      <c r="C83" s="136" t="s">
        <v>400</v>
      </c>
      <c r="D83" s="138"/>
      <c r="E83" s="139"/>
      <c r="F83" s="140"/>
      <c r="G83" s="141"/>
      <c r="H83" s="141"/>
      <c r="I83" s="141"/>
    </row>
    <row r="84" spans="1:9" ht="15.75" x14ac:dyDescent="0.25">
      <c r="A84" s="152"/>
      <c r="B84" s="137"/>
      <c r="C84" s="136" t="s">
        <v>400</v>
      </c>
      <c r="D84" s="138"/>
      <c r="E84" s="139"/>
      <c r="F84" s="140"/>
      <c r="G84" s="141"/>
      <c r="H84" s="141"/>
      <c r="I84" s="141"/>
    </row>
    <row r="85" spans="1:9" ht="15.75" x14ac:dyDescent="0.25">
      <c r="A85" s="152"/>
      <c r="B85" s="137"/>
      <c r="C85" s="136" t="s">
        <v>400</v>
      </c>
      <c r="D85" s="138"/>
      <c r="E85" s="139"/>
      <c r="F85" s="140"/>
      <c r="G85" s="141"/>
      <c r="H85" s="141"/>
      <c r="I85" s="141"/>
    </row>
    <row r="86" spans="1:9" ht="15.75" x14ac:dyDescent="0.25">
      <c r="A86" s="152"/>
      <c r="B86" s="137"/>
      <c r="C86" s="136" t="s">
        <v>400</v>
      </c>
      <c r="D86" s="138"/>
      <c r="E86" s="139"/>
      <c r="F86" s="140"/>
      <c r="G86" s="141"/>
      <c r="H86" s="141"/>
      <c r="I86" s="141"/>
    </row>
    <row r="87" spans="1:9" ht="15.75" x14ac:dyDescent="0.25">
      <c r="A87" s="152"/>
      <c r="B87" s="137"/>
      <c r="C87" s="136" t="s">
        <v>400</v>
      </c>
      <c r="D87" s="138"/>
      <c r="E87" s="139"/>
      <c r="F87" s="140"/>
      <c r="G87" s="141"/>
      <c r="H87" s="141"/>
      <c r="I87" s="141"/>
    </row>
    <row r="88" spans="1:9" ht="15.75" x14ac:dyDescent="0.25">
      <c r="A88" s="152"/>
      <c r="B88" s="137"/>
      <c r="C88" s="136" t="s">
        <v>400</v>
      </c>
      <c r="D88" s="138"/>
      <c r="E88" s="139"/>
      <c r="F88" s="140"/>
      <c r="G88" s="141"/>
      <c r="H88" s="141"/>
      <c r="I88" s="141"/>
    </row>
    <row r="89" spans="1:9" ht="15.75" x14ac:dyDescent="0.25">
      <c r="A89" s="152"/>
      <c r="B89" s="137"/>
      <c r="C89" s="136" t="s">
        <v>400</v>
      </c>
      <c r="D89" s="138"/>
      <c r="E89" s="139"/>
      <c r="F89" s="140"/>
      <c r="G89" s="141"/>
      <c r="H89" s="141"/>
      <c r="I89" s="141"/>
    </row>
    <row r="90" spans="1:9" ht="15.75" x14ac:dyDescent="0.25">
      <c r="A90" s="152"/>
      <c r="B90" s="137"/>
      <c r="C90" s="136" t="s">
        <v>400</v>
      </c>
      <c r="D90" s="138"/>
      <c r="E90" s="139"/>
      <c r="F90" s="140"/>
      <c r="G90" s="141"/>
      <c r="H90" s="141"/>
      <c r="I90" s="141"/>
    </row>
    <row r="91" spans="1:9" ht="15.75" x14ac:dyDescent="0.25">
      <c r="A91" s="152"/>
      <c r="B91" s="137"/>
      <c r="C91" s="136" t="s">
        <v>400</v>
      </c>
      <c r="D91" s="138"/>
      <c r="E91" s="139"/>
      <c r="F91" s="140"/>
      <c r="G91" s="141"/>
      <c r="H91" s="141"/>
      <c r="I91" s="141"/>
    </row>
    <row r="92" spans="1:9" ht="15.75" x14ac:dyDescent="0.25">
      <c r="A92" s="152"/>
      <c r="B92" s="137"/>
      <c r="C92" s="136" t="s">
        <v>400</v>
      </c>
      <c r="D92" s="138"/>
      <c r="E92" s="139"/>
      <c r="F92" s="140"/>
      <c r="G92" s="141"/>
      <c r="H92" s="141"/>
      <c r="I92" s="141"/>
    </row>
    <row r="93" spans="1:9" ht="15.75" x14ac:dyDescent="0.25">
      <c r="A93" s="152"/>
      <c r="B93" s="137"/>
      <c r="C93" s="136" t="s">
        <v>400</v>
      </c>
      <c r="D93" s="138"/>
      <c r="E93" s="139"/>
      <c r="F93" s="140"/>
      <c r="G93" s="141"/>
      <c r="H93" s="141"/>
      <c r="I93" s="141"/>
    </row>
    <row r="94" spans="1:9" ht="15.75" x14ac:dyDescent="0.25">
      <c r="A94" s="152"/>
      <c r="B94" s="137"/>
      <c r="C94" s="136" t="s">
        <v>400</v>
      </c>
      <c r="D94" s="138"/>
      <c r="E94" s="139"/>
      <c r="F94" s="140"/>
      <c r="G94" s="141"/>
      <c r="H94" s="141"/>
      <c r="I94" s="141"/>
    </row>
    <row r="95" spans="1:9" ht="15.75" x14ac:dyDescent="0.25">
      <c r="A95" s="152"/>
      <c r="B95" s="137"/>
      <c r="C95" s="136" t="s">
        <v>400</v>
      </c>
      <c r="D95" s="138"/>
      <c r="E95" s="139"/>
      <c r="F95" s="140"/>
      <c r="G95" s="141"/>
      <c r="H95" s="141"/>
      <c r="I95" s="141"/>
    </row>
    <row r="96" spans="1:9" ht="15.75" x14ac:dyDescent="0.25">
      <c r="A96" s="152"/>
      <c r="B96" s="137"/>
      <c r="C96" s="136" t="s">
        <v>400</v>
      </c>
      <c r="D96" s="138"/>
      <c r="E96" s="139"/>
      <c r="F96" s="140"/>
      <c r="G96" s="141"/>
      <c r="H96" s="141"/>
      <c r="I96" s="141"/>
    </row>
    <row r="97" spans="1:9" ht="15.75" x14ac:dyDescent="0.25">
      <c r="A97" s="152"/>
      <c r="B97" s="137"/>
      <c r="C97" s="136" t="s">
        <v>400</v>
      </c>
      <c r="D97" s="138"/>
      <c r="E97" s="139"/>
      <c r="F97" s="140"/>
      <c r="G97" s="141"/>
      <c r="H97" s="141"/>
      <c r="I97" s="141"/>
    </row>
    <row r="98" spans="1:9" ht="15.75" x14ac:dyDescent="0.25">
      <c r="A98" s="152"/>
      <c r="B98" s="137"/>
      <c r="C98" s="136" t="s">
        <v>400</v>
      </c>
      <c r="D98" s="138"/>
      <c r="E98" s="139"/>
      <c r="F98" s="140"/>
      <c r="G98" s="141"/>
      <c r="H98" s="141"/>
      <c r="I98" s="141"/>
    </row>
    <row r="99" spans="1:9" ht="15.75" x14ac:dyDescent="0.25">
      <c r="A99" s="152"/>
      <c r="B99" s="137"/>
      <c r="C99" s="136" t="s">
        <v>400</v>
      </c>
      <c r="D99" s="138"/>
      <c r="E99" s="139"/>
      <c r="F99" s="140"/>
      <c r="G99" s="141"/>
      <c r="H99" s="141"/>
      <c r="I99" s="141"/>
    </row>
    <row r="100" spans="1:9" ht="15.75" x14ac:dyDescent="0.25">
      <c r="A100" s="152"/>
      <c r="B100" s="137"/>
      <c r="C100" s="136" t="s">
        <v>400</v>
      </c>
      <c r="D100" s="138"/>
      <c r="E100" s="139"/>
      <c r="F100" s="140"/>
      <c r="G100" s="141"/>
      <c r="H100" s="141"/>
      <c r="I100" s="141"/>
    </row>
    <row r="101" spans="1:9" ht="15.75" x14ac:dyDescent="0.25">
      <c r="A101" s="152"/>
      <c r="B101" s="137"/>
      <c r="C101" s="136" t="s">
        <v>400</v>
      </c>
      <c r="D101" s="138"/>
      <c r="E101" s="139"/>
      <c r="F101" s="140"/>
      <c r="G101" s="141"/>
      <c r="H101" s="141"/>
      <c r="I101" s="141"/>
    </row>
    <row r="102" spans="1:9" ht="15.75" x14ac:dyDescent="0.25">
      <c r="A102" s="152"/>
      <c r="B102" s="137"/>
      <c r="C102" s="136" t="s">
        <v>400</v>
      </c>
      <c r="D102" s="138"/>
      <c r="E102" s="139"/>
      <c r="F102" s="140"/>
      <c r="G102" s="141"/>
      <c r="H102" s="141"/>
      <c r="I102" s="141"/>
    </row>
    <row r="103" spans="1:9" ht="15.75" x14ac:dyDescent="0.25">
      <c r="A103" s="152"/>
      <c r="B103" s="137"/>
      <c r="C103" s="136" t="s">
        <v>400</v>
      </c>
      <c r="D103" s="138"/>
      <c r="E103" s="139"/>
      <c r="F103" s="140"/>
      <c r="G103" s="141"/>
      <c r="H103" s="141"/>
      <c r="I103" s="141"/>
    </row>
    <row r="104" spans="1:9" ht="15.75" x14ac:dyDescent="0.25">
      <c r="A104" s="152"/>
      <c r="B104" s="137"/>
      <c r="C104" s="136" t="s">
        <v>400</v>
      </c>
      <c r="D104" s="138"/>
      <c r="E104" s="139"/>
      <c r="F104" s="140"/>
      <c r="G104" s="141"/>
      <c r="H104" s="141"/>
      <c r="I104" s="141"/>
    </row>
    <row r="105" spans="1:9" ht="15.75" x14ac:dyDescent="0.25">
      <c r="A105" s="152"/>
      <c r="B105" s="137"/>
      <c r="C105" s="136" t="s">
        <v>400</v>
      </c>
      <c r="D105" s="138"/>
      <c r="E105" s="139"/>
      <c r="F105" s="140"/>
      <c r="G105" s="141"/>
      <c r="H105" s="141"/>
      <c r="I105" s="141"/>
    </row>
    <row r="106" spans="1:9" ht="15.75" x14ac:dyDescent="0.25">
      <c r="A106" s="152"/>
      <c r="B106" s="137"/>
      <c r="C106" s="136" t="s">
        <v>400</v>
      </c>
      <c r="D106" s="138"/>
      <c r="E106" s="139"/>
      <c r="F106" s="140"/>
      <c r="G106" s="141"/>
      <c r="H106" s="141"/>
      <c r="I106" s="141"/>
    </row>
    <row r="107" spans="1:9" ht="15.75" x14ac:dyDescent="0.25">
      <c r="A107" s="152"/>
      <c r="B107" s="137"/>
      <c r="C107" s="136" t="s">
        <v>400</v>
      </c>
      <c r="D107" s="138"/>
      <c r="E107" s="139"/>
      <c r="F107" s="140"/>
      <c r="G107" s="141"/>
      <c r="H107" s="141"/>
      <c r="I107" s="141"/>
    </row>
    <row r="108" spans="1:9" ht="15.75" x14ac:dyDescent="0.25">
      <c r="A108" s="152"/>
      <c r="B108" s="137"/>
      <c r="C108" s="136" t="s">
        <v>400</v>
      </c>
      <c r="D108" s="138"/>
      <c r="E108" s="139"/>
      <c r="F108" s="140"/>
      <c r="G108" s="141"/>
      <c r="H108" s="141"/>
      <c r="I108" s="141"/>
    </row>
    <row r="109" spans="1:9" ht="15.75" x14ac:dyDescent="0.25">
      <c r="A109" s="152"/>
      <c r="B109" s="137"/>
      <c r="C109" s="136" t="s">
        <v>400</v>
      </c>
      <c r="D109" s="138"/>
      <c r="E109" s="139"/>
      <c r="F109" s="140"/>
      <c r="G109" s="141"/>
      <c r="H109" s="141"/>
      <c r="I109" s="141"/>
    </row>
  </sheetData>
  <sheetProtection algorithmName="SHA-512" hashValue="e99UszTxjB26/FMiMpILfWs20svxTdaA3Q4jQxCfjqqywSVbSGjXv8InW+rpCLzZWsmRE3ifa1++TgxWKavITA==" saltValue="Kfzy/miAwPIJ+vXBPSl9Zg==" spinCount="100000" sheet="1" objects="1" scenarios="1" selectLockedCells="1"/>
  <mergeCells count="4">
    <mergeCell ref="C4:E4"/>
    <mergeCell ref="C5:E5"/>
    <mergeCell ref="A6:B6"/>
    <mergeCell ref="C6:D6"/>
  </mergeCells>
  <conditionalFormatting sqref="I5">
    <cfRule type="expression" dxfId="0" priority="3">
      <formula>$I$5=""</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15</vt:i4>
      </vt:variant>
      <vt:variant>
        <vt:lpstr>Plages nommées</vt:lpstr>
      </vt:variant>
      <vt:variant>
        <vt:i4>2</vt:i4>
      </vt:variant>
    </vt:vector>
  </HeadingPairs>
  <TitlesOfParts>
    <vt:vector size="17" baseType="lpstr">
      <vt:lpstr>Gestion du temps</vt:lpstr>
      <vt:lpstr>InstructionsEmployé(e)sCommande</vt:lpstr>
      <vt:lpstr>Matrice Gestion du temps</vt:lpstr>
      <vt:lpstr>Formulaire unique</vt:lpstr>
      <vt:lpstr>Jeudi de financement - Asso</vt:lpstr>
      <vt:lpstr>Services Communauté Étudiante</vt:lpstr>
      <vt:lpstr>Instructions Finales</vt:lpstr>
      <vt:lpstr>Notes</vt:lpstr>
      <vt:lpstr>Matrices Formulaires</vt:lpstr>
      <vt:lpstr>Menus déroulant</vt:lpstr>
      <vt:lpstr>Bon de commande</vt:lpstr>
      <vt:lpstr>FACTURATION</vt:lpstr>
      <vt:lpstr>Matrices Bon de commande</vt:lpstr>
      <vt:lpstr>Bon de commande financement</vt:lpstr>
      <vt:lpstr>Bon de commande SAQ</vt:lpstr>
      <vt:lpstr>'InstructionsEmployé(e)sCommande'!Zone_d_impression</vt:lpstr>
      <vt:lpstr>'Services Communauté Étudiante'!Zone_d_impression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Directeur Entités</dc:creator>
  <cp:lastModifiedBy>Utilisateur</cp:lastModifiedBy>
  <cp:lastPrinted>2025-04-22T19:17:00Z</cp:lastPrinted>
  <dcterms:created xsi:type="dcterms:W3CDTF">2020-01-14T20:20:41Z</dcterms:created>
  <dcterms:modified xsi:type="dcterms:W3CDTF">2025-11-12T15:32:31Z</dcterms:modified>
</cp:coreProperties>
</file>